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1820" windowHeight="6690" activeTab="3"/>
  </bookViews>
  <sheets>
    <sheet name="AUDI" sheetId="1" r:id="rId1"/>
    <sheet name="VW" sheetId="2" r:id="rId2"/>
    <sheet name="BMW" sheetId="3" r:id="rId3"/>
    <sheet name="ВАЗ" sheetId="4" r:id="rId4"/>
    <sheet name="Mercedes" sheetId="5" r:id="rId5"/>
    <sheet name="Грузовики, Seat, Skoda" sheetId="6" r:id="rId6"/>
    <sheet name="Sheet3" sheetId="7" r:id="rId7"/>
  </sheets>
  <definedNames>
    <definedName name="TABLE" localSheetId="1">'Грузовики, Seat, Skoda'!$Q$20:$R$20</definedName>
    <definedName name="TABLE_2" localSheetId="1">'Грузовики, Seat, Skoda'!$Q$20:$R$20</definedName>
    <definedName name="_xlnm.Print_Titles" localSheetId="0">'AUDI'!$1:$3</definedName>
    <definedName name="_xlnm.Print_Titles" localSheetId="1">'VW'!$1:$3</definedName>
    <definedName name="_xlnm.Print_Titles" localSheetId="5">'Грузовики, Seat, Skoda'!$1:$3</definedName>
    <definedName name="_xlnm.Print_Area" localSheetId="1">'VW'!$A$1:$AB$410</definedName>
  </definedNames>
  <calcPr fullCalcOnLoad="1"/>
</workbook>
</file>

<file path=xl/comments1.xml><?xml version="1.0" encoding="utf-8"?>
<comments xmlns="http://schemas.openxmlformats.org/spreadsheetml/2006/main">
  <authors>
    <author>VOVA</author>
  </authors>
  <commentList>
    <comment ref="N21" authorId="0">
      <text>
        <r>
          <rPr>
            <b/>
            <sz val="8"/>
            <rFont val="Tahoma"/>
            <family val="0"/>
          </rPr>
          <t>VOVA:</t>
        </r>
        <r>
          <rPr>
            <sz val="8"/>
            <rFont val="Tahoma"/>
            <family val="0"/>
          </rPr>
          <t xml:space="preserve">
3725
</t>
        </r>
      </text>
    </comment>
  </commentList>
</comments>
</file>

<file path=xl/comments2.xml><?xml version="1.0" encoding="utf-8"?>
<comments xmlns="http://schemas.openxmlformats.org/spreadsheetml/2006/main">
  <authors>
    <author>VOVA</author>
  </authors>
  <commentList>
    <comment ref="O13" authorId="0">
      <text>
        <r>
          <rPr>
            <b/>
            <sz val="8"/>
            <rFont val="Tahoma"/>
            <family val="0"/>
          </rPr>
          <t>VOVA: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<sst xmlns="http://schemas.openxmlformats.org/spreadsheetml/2006/main" count="2780" uniqueCount="775">
  <si>
    <t>Audi 80 (B3,B4)</t>
  </si>
  <si>
    <t>Audi 100 ; Audi-A6  (44,45 куз.)</t>
  </si>
  <si>
    <t>Audi A2</t>
  </si>
  <si>
    <t>Audi A4,A6</t>
  </si>
  <si>
    <t>Audi A8</t>
  </si>
  <si>
    <t>2,2/2,3</t>
  </si>
  <si>
    <t>V6</t>
  </si>
  <si>
    <t>Кв</t>
  </si>
  <si>
    <t>1,6/2,0</t>
  </si>
  <si>
    <t>6ц</t>
  </si>
  <si>
    <t>8ц</t>
  </si>
  <si>
    <t>4ц</t>
  </si>
  <si>
    <t>16v</t>
  </si>
  <si>
    <t>5ц</t>
  </si>
  <si>
    <t>20v</t>
  </si>
  <si>
    <t>30v</t>
  </si>
  <si>
    <t>12v</t>
  </si>
  <si>
    <t>32v</t>
  </si>
  <si>
    <t>Д   В   И   Г   А   Т   Е   Л   Ь</t>
  </si>
  <si>
    <t>Двигатель в сборе (МКПП) с/у</t>
  </si>
  <si>
    <t>Двигатель в сборе (АКПП) с/у</t>
  </si>
  <si>
    <t>Двигатель р/с (без ремонта ГБЦ)</t>
  </si>
  <si>
    <t>Опора двигателя левая с/у</t>
  </si>
  <si>
    <t>Опора двигателя передняя с/у</t>
  </si>
  <si>
    <t>Прокладка клапанной крышки с/у</t>
  </si>
  <si>
    <t>ГБЦ и прокладка ГБЦ с/у - 1шт</t>
  </si>
  <si>
    <t>ГБЦ и прокладка ГБЦ с/у - 2шт</t>
  </si>
  <si>
    <t xml:space="preserve">ГБЦ (полностью все)  р/с
</t>
  </si>
  <si>
    <t xml:space="preserve">2,5
</t>
  </si>
  <si>
    <t xml:space="preserve">3,5
</t>
  </si>
  <si>
    <t>6,8-
2шт</t>
  </si>
  <si>
    <t>Маслосъемные колпачки с/у</t>
  </si>
  <si>
    <t>Гидрокомпенсаторы все с/у</t>
  </si>
  <si>
    <t>Распредвал с/у</t>
  </si>
  <si>
    <t xml:space="preserve">3,3
</t>
  </si>
  <si>
    <t>3,2
6,4</t>
  </si>
  <si>
    <t>Сальник(и) р/в без снятия р/в с/у</t>
  </si>
  <si>
    <t>Ремень ГРМ с/у</t>
  </si>
  <si>
    <t>Цепь ГРМ с/у</t>
  </si>
  <si>
    <t>Регулировка  зажигания</t>
  </si>
  <si>
    <t>Натяжитель ремня с/у</t>
  </si>
  <si>
    <t>К  О  Л  Е  Н  Ч  А  Т  Ы  Й            В  А  Л</t>
  </si>
  <si>
    <t>Коренные подшипники с/у</t>
  </si>
  <si>
    <t>Шатунные подшипники с/у</t>
  </si>
  <si>
    <t>Маховик с/у (МКПП)</t>
  </si>
  <si>
    <t>Шатуны и поршни все с/у</t>
  </si>
  <si>
    <t>Поршневые кольца все с/у</t>
  </si>
  <si>
    <t>М   А   С   Л   Я   Н   А   Я             С   И   С   Т   Е   М   А</t>
  </si>
  <si>
    <t>Замер давление масла</t>
  </si>
  <si>
    <t>Прокладка в развале блока с/у</t>
  </si>
  <si>
    <t>Масляный поддон с/у 1шт</t>
  </si>
  <si>
    <t xml:space="preserve">                                2 шт</t>
  </si>
  <si>
    <t>Маслозаборник с/у</t>
  </si>
  <si>
    <t>Масляный насос с/у</t>
  </si>
  <si>
    <t>Передняя крышка и прокладка с/у</t>
  </si>
  <si>
    <t>Прокладка задней крышки с/у</t>
  </si>
  <si>
    <t>--- "---  (АКПП) с/у</t>
  </si>
  <si>
    <t>Охладитель масла с/у</t>
  </si>
  <si>
    <t>С   И   С   Т   Е   М   А        З   А   Ж   И   Г   А   Н   И   Я</t>
  </si>
  <si>
    <t>С   И   С   Т   Е   М   А          П   И   Т   А   Н   И   Я</t>
  </si>
  <si>
    <t>В  П  У  С  К  Н  А  Я          С  И  С  Т  Е  М  А</t>
  </si>
  <si>
    <t>К  А  Р  Б  Ю  Р  А  Т  О  Р</t>
  </si>
  <si>
    <t xml:space="preserve">Замена теплорасшир элем </t>
  </si>
  <si>
    <t>Замена прокл под карбюр</t>
  </si>
  <si>
    <t>Замена  Пул-Дауна</t>
  </si>
  <si>
    <t xml:space="preserve">Т  О  П  Л  И  В  Н  Ы  Й      Н  А  С  О  С  </t>
  </si>
  <si>
    <t>Проверка давления</t>
  </si>
  <si>
    <t>Топливный бак промывка +</t>
  </si>
  <si>
    <t xml:space="preserve">Т  У  Р   Б  О  К  О  М  П  Р  Е  С  С  О  Р </t>
  </si>
  <si>
    <t>Давление наддува пров</t>
  </si>
  <si>
    <t>Привод перепуска газов</t>
  </si>
  <si>
    <t>С  И  С  Т  Е  М  А       О  Х  Л  А  Ж  Д  Е  Н  И  Я</t>
  </si>
  <si>
    <t>Замена охлаждающей жидкости</t>
  </si>
  <si>
    <t>Опрессовка системы</t>
  </si>
  <si>
    <t>---"--- с радиатором кондиционера</t>
  </si>
  <si>
    <t xml:space="preserve">     с гидроусилителем  руля</t>
  </si>
  <si>
    <t xml:space="preserve">     с ГУР и кондиционером</t>
  </si>
  <si>
    <t>Тройник системы охлаждения</t>
  </si>
  <si>
    <t xml:space="preserve">С  И  С  Т  Е  М  А      В  Ы  П  У  С  К  А </t>
  </si>
  <si>
    <t xml:space="preserve">4,8
</t>
  </si>
  <si>
    <t xml:space="preserve">5,5
</t>
  </si>
  <si>
    <t>5,9
8,0</t>
  </si>
  <si>
    <t xml:space="preserve">4,7
</t>
  </si>
  <si>
    <t>8,0
12,0</t>
  </si>
  <si>
    <t>6,0
8,0</t>
  </si>
  <si>
    <t>9,1
13,1</t>
  </si>
  <si>
    <t>---"--- без снятия головки</t>
  </si>
  <si>
    <t xml:space="preserve">С  Ц  Е  П  Л  Е  Н  И  Е      И      У  П  Р  А  В  Л  Е  Н  И  Е  </t>
  </si>
  <si>
    <t>Проверка гидросистемы сцепления</t>
  </si>
  <si>
    <t>М Е Х А Н И Ч Е С К А Я     К О Р О Б К А      П Е Р Е Д А Ч</t>
  </si>
  <si>
    <t>Замена масла</t>
  </si>
  <si>
    <t>Без снятия панели в салоне</t>
  </si>
  <si>
    <t>А В Т О М А Т И Ч Е С К А Я        К О Р О Б К А      П Е Р Е Д А Ч</t>
  </si>
  <si>
    <t>Масло замена</t>
  </si>
  <si>
    <t>Г Л А В Н А Я       П Е Р Е Д А Ч А                        В А Л Ы    И   О С И</t>
  </si>
  <si>
    <t>П Е Р Е Д Н И Й        П Р И В О Д</t>
  </si>
  <si>
    <t>З А Д Н И Й       П Р И В О Д</t>
  </si>
  <si>
    <t>Подшипник колеса регулировка</t>
  </si>
  <si>
    <t>0,15 ч  ;     с  литым  диском – 0,3 ч</t>
  </si>
  <si>
    <t>Цапфа задней ступицы</t>
  </si>
  <si>
    <t>П   О   Д   В   Е   С   К    А</t>
  </si>
  <si>
    <t>П Е Р Е Д Н Я Я     П О Д В Е С К А</t>
  </si>
  <si>
    <t>Опорный подшипник</t>
  </si>
  <si>
    <t>З А Д Н Я Я      П О Д В Е С К А</t>
  </si>
  <si>
    <t>Р  У  Л  Е  В  О  Е            У  П  Р  А  В  Л  Е  Н  И  Е</t>
  </si>
  <si>
    <t>Р У Л Е В О Й       М Е Х А Н И З М</t>
  </si>
  <si>
    <t>Р У Л Е В А Я      К О Л О Н К А</t>
  </si>
  <si>
    <t xml:space="preserve">Г И Д Р О У С И Л И Т Е Л Ь         Р У Л Я </t>
  </si>
  <si>
    <t>Замена жидкости ГУР</t>
  </si>
  <si>
    <t>Замена жидкости ГУР с промывкой</t>
  </si>
  <si>
    <t xml:space="preserve">Т  О  Р  М  О  З  Н  А  Я         С  И  С  Т  Е  М  А  </t>
  </si>
  <si>
    <t>Прокачка тормозной жидкости</t>
  </si>
  <si>
    <t>Замена тормозной жидкости</t>
  </si>
  <si>
    <t>А Н Т И Б Л О К И Р О В О Ч Н А Я        С И С Т Е М А   ( АБС)</t>
  </si>
  <si>
    <t>+ 0,15 ч   к операции «Датчик передний(задний) с\у»</t>
  </si>
  <si>
    <t>С Т О Я Н О Ч Н Ы Й         Т О Р М О З</t>
  </si>
  <si>
    <t>Регулировка стояночного тормоза</t>
  </si>
  <si>
    <t xml:space="preserve"> Э    Л    Е    К    Р    О    О    Б    О    Р    У    Д    О    В    А    Н    И    Е</t>
  </si>
  <si>
    <t>Аккумулятор проверка</t>
  </si>
  <si>
    <t>0,2 ч</t>
  </si>
  <si>
    <t>Аккумулятор зарядка</t>
  </si>
  <si>
    <t>по времени  :      один час  =   35 р</t>
  </si>
  <si>
    <t>0,4 ч – без снятия                 +0,4 ч   к   операции  «генератор   с\у»</t>
  </si>
  <si>
    <t>«Генератор  с\у»  +  « Генератор   р\с»</t>
  </si>
  <si>
    <t xml:space="preserve"> +  1,3   к   операции   «Стартер  с\у»</t>
  </si>
  <si>
    <t xml:space="preserve"> +  0,4  к   операции  «Стартер  с\у»</t>
  </si>
  <si>
    <t>«Стартер  с\у»  +  «Стартер  р\с»</t>
  </si>
  <si>
    <t>Противотум фары установка</t>
  </si>
  <si>
    <t xml:space="preserve">П Е Р Е К Л Ю Ч А Т Е Л И     П Р И Б О Р Ы   Д А Т Ч И К И    Р Е Л Е   </t>
  </si>
  <si>
    <t>&lt;&lt;Панель приборов с\у&gt;&gt;  +  &lt;&lt;Панель приборов р\с&gt;&gt;</t>
  </si>
  <si>
    <t>Установка магнитолы</t>
  </si>
  <si>
    <t>О Б О Г Р Е В А Т Е Л Ь        И      В Е Н Т И Л Я Ц И Я</t>
  </si>
  <si>
    <t>С  Т  Е  К  Л  А           И          Д  В  Е  Р  И</t>
  </si>
  <si>
    <t>Golf 4; Bora</t>
  </si>
  <si>
    <t>Sharan</t>
  </si>
  <si>
    <t>T-4</t>
  </si>
  <si>
    <t>1,4 - 2,0</t>
  </si>
  <si>
    <t>VR6</t>
  </si>
  <si>
    <t>Sincro</t>
  </si>
  <si>
    <t>1,6-2,0</t>
  </si>
  <si>
    <t>VR5</t>
  </si>
  <si>
    <t>1,8-2,0</t>
  </si>
  <si>
    <t>8V</t>
  </si>
  <si>
    <t>16V</t>
  </si>
  <si>
    <t>20V</t>
  </si>
  <si>
    <t>30V</t>
  </si>
  <si>
    <t>Turbo</t>
  </si>
  <si>
    <t>Д  В  И  Г  А  Т  Е  Л  Ь</t>
  </si>
  <si>
    <t>Регулировка зажигания</t>
  </si>
  <si>
    <t>К  О  Л  Е  Н  Ч  А  Т  Ы  Й         В  А  Л</t>
  </si>
  <si>
    <t>Давление масла проверка</t>
  </si>
  <si>
    <t>-</t>
  </si>
  <si>
    <t>0.4</t>
  </si>
  <si>
    <t>0.8</t>
  </si>
  <si>
    <t>0.3</t>
  </si>
  <si>
    <t>0.6</t>
  </si>
  <si>
    <t>0.7</t>
  </si>
  <si>
    <t>0.5</t>
  </si>
  <si>
    <t>И  Н  Ж  Е  К  Т  О  Р</t>
  </si>
  <si>
    <t xml:space="preserve"> </t>
  </si>
  <si>
    <t>8,0-1шт
12,0-2шт</t>
  </si>
  <si>
    <t>---"---без снятия  головки)</t>
  </si>
  <si>
    <t>Гидросистема сцепления (прокачка)</t>
  </si>
  <si>
    <t>без снятия панели в салоне</t>
  </si>
  <si>
    <t>0.9</t>
  </si>
  <si>
    <t>П   О   Д   В   Е   С   К   А</t>
  </si>
  <si>
    <t>Поперечина передняя</t>
  </si>
  <si>
    <t>При замене стойки планировать операцию «сход-развал»</t>
  </si>
  <si>
    <t>Втулка верхнего рычага c/у +</t>
  </si>
  <si>
    <t>Р  У  Л  Е  В  О  Е            У  П  Р  А  В  Л  Е  Н  И  Е + СХОД-РАЗВАЛ</t>
  </si>
  <si>
    <t>0.75</t>
  </si>
  <si>
    <t>0.85</t>
  </si>
  <si>
    <t>А Н Т И Б Л О К И Р О В О Ч Н А Я        С И С Т Е М А   ( АБС) диагностика  0,5</t>
  </si>
  <si>
    <t>Р У Ч Н О Й        Т О Р М О З</t>
  </si>
  <si>
    <t>Э    Л    Е    К    Р    О    О    Б    О    Р    У    Д    О    В    А    Н    И    Е</t>
  </si>
  <si>
    <t>Противотуман фары замена лампы</t>
  </si>
  <si>
    <t>0.2</t>
  </si>
  <si>
    <t>С  Т  Е  К  Л  А      И      Д  В  Е  Р  И</t>
  </si>
  <si>
    <t>Д   О   П   О   Л   Н   Е   Н   И   Я</t>
  </si>
  <si>
    <t>Распредвалы с/у - 2шт
Распредвалы с/у - 4шт</t>
  </si>
  <si>
    <t xml:space="preserve"> И  Н  Ж  Е  К  Т  О  Р</t>
  </si>
  <si>
    <t xml:space="preserve">Т  О  П  Л  И  В  Н  Ы  Й      Н  А  С  О  С </t>
  </si>
  <si>
    <t>Т  У  Р   Б  О  К  О  М  П  Р  Е  С  С  О  Р</t>
  </si>
  <si>
    <t>С  И  С  Т  Е  М  А      В  Ы  П  У  С  К  А</t>
  </si>
  <si>
    <t xml:space="preserve">С  Ц  Е  П  Л  Е  Н  И  Е      И      У  П  Р  А  В  Л  Е  Н  И  Е </t>
  </si>
  <si>
    <t>Г И Д Р О У С И Л И Т Е Л Ь         Р У Л Я</t>
  </si>
  <si>
    <t>Т  О  Р  М  О  З  Н  А  Я         С  И  С  Т  Е  М  А</t>
  </si>
  <si>
    <t>П Е Р Е К Л Ю Ч А Т Е Л И     П Р И Б О Р Ы   Д А Т Ч И К И    Р Е Л Е</t>
  </si>
  <si>
    <t xml:space="preserve">Р У Л Е В А Я      К О Л О Н К А  с подушкой безопасности  + 0,3 часа                                            </t>
  </si>
  <si>
    <t>«Стартер с\у»  +  0,5</t>
  </si>
  <si>
    <t>ФАРЫ   И   ОСВЕТИТЕЛЬНЫЕ   ПРИБОРЫ</t>
  </si>
  <si>
    <t>ДВС р/с (без ремонта ГБЦ)</t>
  </si>
  <si>
    <t>Опора двигателя правая с/у</t>
  </si>
  <si>
    <t>Г О Л О В К А      Б Л О К А     Ц И Л И Н Д Р О В</t>
  </si>
  <si>
    <t xml:space="preserve">Г О Л О В К А    Б Л О К А    Ц И Л И Н Д Р О В             </t>
  </si>
  <si>
    <t>Кронштейн пр. опоры ДВС с/у</t>
  </si>
  <si>
    <t>Кронштейн лев. опоры ДВС с/у</t>
  </si>
  <si>
    <t>Свечи зажигания с/у</t>
  </si>
  <si>
    <t>Высоковольные провода с/у</t>
  </si>
  <si>
    <t>Катушка зажигания с/у</t>
  </si>
  <si>
    <t>Катушки зажигания все с/у</t>
  </si>
  <si>
    <t>Трамблер с/у</t>
  </si>
  <si>
    <t>Датчик Холла  с/у</t>
  </si>
  <si>
    <t>Крышка трамблера с/у</t>
  </si>
  <si>
    <t>Вакуум-корректор с/у</t>
  </si>
  <si>
    <t>Датчик оборотов КВ с/у</t>
  </si>
  <si>
    <t>Датчик детонации с/у</t>
  </si>
  <si>
    <t>Впускной коллектор с/у</t>
  </si>
  <si>
    <t>Привод дросселя трос с/у</t>
  </si>
  <si>
    <t>Привод дросселя рычаг с/у</t>
  </si>
  <si>
    <t>Педаль дросселя с/у</t>
  </si>
  <si>
    <t>Воздушный фильтр с/у</t>
  </si>
  <si>
    <t>Передний сальник к/в с/у</t>
  </si>
  <si>
    <t>Карбюратор с/у</t>
  </si>
  <si>
    <t>Блок управл впрыском с/у</t>
  </si>
  <si>
    <t>Форсунки  (все) с/у</t>
  </si>
  <si>
    <t>Датчик расхода воздуха с/у</t>
  </si>
  <si>
    <t>Прокладка под моноинжектором с/у</t>
  </si>
  <si>
    <t>Датчик темпер окруж возд с/у</t>
  </si>
  <si>
    <t>Датчик темпер возд на впуске с/у</t>
  </si>
  <si>
    <t>Датчик скорости а/м с/у</t>
  </si>
  <si>
    <t>Корпус дросселя с/у</t>
  </si>
  <si>
    <t>Потенциометр с/у</t>
  </si>
  <si>
    <t>Клапан управления х.х. с/у</t>
  </si>
  <si>
    <t>Регулятор давления топлива с/у</t>
  </si>
  <si>
    <t>Распределитель топлива с/у</t>
  </si>
  <si>
    <t>Топливный насос погружной с/у</t>
  </si>
  <si>
    <t>Топливный насос подвесной с/у</t>
  </si>
  <si>
    <t>Топливный бак с/у</t>
  </si>
  <si>
    <t>Топливный фильтр под капот с/у</t>
  </si>
  <si>
    <t>Топливный фильтр под днищем с/у</t>
  </si>
  <si>
    <t>Аккумулятор паров топлива с/у</t>
  </si>
  <si>
    <t>Топл провод возвр с/у</t>
  </si>
  <si>
    <t>Шланг бак-насос с/у</t>
  </si>
  <si>
    <t>Турбокомпрессор с/у</t>
  </si>
  <si>
    <t>Трубка масляная подающая с/у</t>
  </si>
  <si>
    <t>Виско-муфта вентилятора с/у</t>
  </si>
  <si>
    <t>Подшипник виско-муфты с/у</t>
  </si>
  <si>
    <t>Вентилятор радиатора с/у</t>
  </si>
  <si>
    <t>Двигатель вентилятора с/у</t>
  </si>
  <si>
    <t>Термовыключ двиг вентилят с/у</t>
  </si>
  <si>
    <t>Радиатор с/у</t>
  </si>
  <si>
    <t>Термостат с/у</t>
  </si>
  <si>
    <t>Водяной насос (помпа) с/у</t>
  </si>
  <si>
    <t>Расширительный бачок с/у</t>
  </si>
  <si>
    <t>Верхний патрубок радиатора с/у</t>
  </si>
  <si>
    <t>Нижний патрубок радиатора с/у</t>
  </si>
  <si>
    <t>Шланг расшир бачка радиат с/у</t>
  </si>
  <si>
    <t>Выпускной коллектор с/у - 1шт
                                     - 2шт</t>
  </si>
  <si>
    <t>Прокладка приемной трубы с/у</t>
  </si>
  <si>
    <t>Труба приемная с/у</t>
  </si>
  <si>
    <t>Катализатор с/у (каждый)</t>
  </si>
  <si>
    <t>Резонатор с/у</t>
  </si>
  <si>
    <t>Основной глушитель с/у</t>
  </si>
  <si>
    <t>Система выпуска вся с/у</t>
  </si>
  <si>
    <t>Лямбда-зонд с/у (каждый)</t>
  </si>
  <si>
    <t>Удаление катализатора с/у</t>
  </si>
  <si>
    <t>Блок педалей с/у</t>
  </si>
  <si>
    <t>Трубопроводы с/у</t>
  </si>
  <si>
    <t>Главный цилиндр сцепления с/у</t>
  </si>
  <si>
    <t>Рабочий цилиндр сцепления с/у</t>
  </si>
  <si>
    <t>Шланг рабоч. цилиндра сцепл с/у</t>
  </si>
  <si>
    <t>Трос сцепления с/у</t>
  </si>
  <si>
    <t>Комплект сцепления с/у</t>
  </si>
  <si>
    <t>Отдельные элементы сцепления с/у  по цене комплекта сцепления    б е з   г а р а н т и и</t>
  </si>
  <si>
    <t>Снятие/установка</t>
  </si>
  <si>
    <t>Разборка/сборка</t>
  </si>
  <si>
    <t>Опора КПП с/у</t>
  </si>
  <si>
    <t>Тяги переключения передач с/у</t>
  </si>
  <si>
    <t>Сальник штока выбора передач                              с/у</t>
  </si>
  <si>
    <t>Шестерня привода спидом с/у</t>
  </si>
  <si>
    <t>Сальник первич вала с/у</t>
  </si>
  <si>
    <t>Сальник фланца п/оси с/у</t>
  </si>
  <si>
    <t>Механизм переключения передач с/у</t>
  </si>
  <si>
    <t>Трансформатор с/у</t>
  </si>
  <si>
    <t>Опора задняя  с/у</t>
  </si>
  <si>
    <t>Подающая трубка с/у</t>
  </si>
  <si>
    <t>Возвратная трубка с/у</t>
  </si>
  <si>
    <t>Масляный поддон и прокладка с/у</t>
  </si>
  <si>
    <t>Электрон узел упр с/у</t>
  </si>
  <si>
    <t>Рычаг ручного переключения с /у</t>
  </si>
  <si>
    <t>Трос/тяга ручного переключения с/у</t>
  </si>
  <si>
    <t>Привод в сборе  с/у</t>
  </si>
  <si>
    <t>Пыльник ШРУСа внешний с/у+</t>
  </si>
  <si>
    <t>Пыльник ШРУСа внутренний с/у+</t>
  </si>
  <si>
    <t>Подшипник колеса с/у</t>
  </si>
  <si>
    <t>Карданный вал в сборе с/у</t>
  </si>
  <si>
    <t>Редуктор зад моста с/у</t>
  </si>
  <si>
    <t>Подшипник колеса (диск) с/у</t>
  </si>
  <si>
    <t>Подшипник колеса (барабан) с/у</t>
  </si>
  <si>
    <t>Ступица в сборе с/у</t>
  </si>
  <si>
    <t>Подрамник с/у</t>
  </si>
  <si>
    <t xml:space="preserve">  передние втулки с/у+</t>
  </si>
  <si>
    <t xml:space="preserve">  задние втулки  с/у+</t>
  </si>
  <si>
    <t>Опора подрамника  с/у</t>
  </si>
  <si>
    <t>Верхняя опора стойки с/у</t>
  </si>
  <si>
    <t>Пружина с/у</t>
  </si>
  <si>
    <t>Нижний рычаг с/у</t>
  </si>
  <si>
    <t>Втулка нижнего рычага с/у+</t>
  </si>
  <si>
    <t>Нижний передний рычаг с/у</t>
  </si>
  <si>
    <t>Нижний задний рычаг с/у</t>
  </si>
  <si>
    <t>Шаровой шарнир с/у</t>
  </si>
  <si>
    <t>Стабилизатор попереч устойч с/у</t>
  </si>
  <si>
    <t>Втулки стабилизатора средние с/у</t>
  </si>
  <si>
    <t>Втулки стабилизат 1-го рычага с/у</t>
  </si>
  <si>
    <t>Стойка/тяга стабилизат с/у</t>
  </si>
  <si>
    <t>Поворотная цапфа с/у</t>
  </si>
  <si>
    <t>Стойка в сборе с/у</t>
  </si>
  <si>
    <t>Верхний рычаг с/у</t>
  </si>
  <si>
    <t>Задняя балка в сборе с/у</t>
  </si>
  <si>
    <t>Задняя балка р/с (в т ч с/блоки)</t>
  </si>
  <si>
    <t>Тяга диагональная с/у</t>
  </si>
  <si>
    <t>Реактивный рычаг с/у</t>
  </si>
  <si>
    <t>Втулка стабилизатора с/у</t>
  </si>
  <si>
    <t>Тяга/стойка стабилизатора с/у</t>
  </si>
  <si>
    <t>Тяга регул сх/разв с/у</t>
  </si>
  <si>
    <t>Рулевая рейка (без ГУР) с/у</t>
  </si>
  <si>
    <t>Рулевая рейка с/у</t>
  </si>
  <si>
    <t>Пыльник рейки с/у</t>
  </si>
  <si>
    <t>Рулевая тяга с/у</t>
  </si>
  <si>
    <t>Пыльник рулевой тяги с/у</t>
  </si>
  <si>
    <t>Рулевой наконечник с/у</t>
  </si>
  <si>
    <t>Демпфер рул механизма с/у</t>
  </si>
  <si>
    <t>Поворотный кулак с/у</t>
  </si>
  <si>
    <t>Рулевое колесо с/у</t>
  </si>
  <si>
    <t>Рулевое колесо (airbag) с/у</t>
  </si>
  <si>
    <t>Рулевая колонка с/у</t>
  </si>
  <si>
    <t>Мех отключ указат повор с/у</t>
  </si>
  <si>
    <t>Звуковой сигнал с/у</t>
  </si>
  <si>
    <t>Насос ГУР с/у</t>
  </si>
  <si>
    <t>Ремень привода с/у</t>
  </si>
  <si>
    <t>Бачок с/у</t>
  </si>
  <si>
    <t>Шланг высокого давления с/у</t>
  </si>
  <si>
    <t>Главный тормозной цилиндр с/у</t>
  </si>
  <si>
    <t>Суппорт передний с/у</t>
  </si>
  <si>
    <t>Суппорт передний р/с+</t>
  </si>
  <si>
    <t>Суппорт задний с/у</t>
  </si>
  <si>
    <t>Суппорт задний р/с+</t>
  </si>
  <si>
    <t>Шланг тормозной передний с/у</t>
  </si>
  <si>
    <t>Шланг тормозной задний с/у</t>
  </si>
  <si>
    <t>Диск тормозной задний с/у</t>
  </si>
  <si>
    <t>Барабан тормозной задний с/у</t>
  </si>
  <si>
    <t>Задний колесный цилиндр с/у</t>
  </si>
  <si>
    <t>Регулятор давления с/у</t>
  </si>
  <si>
    <t>Насос усилителя тормозов с/у</t>
  </si>
  <si>
    <t>Вакуумный усилитель тормозов с/у</t>
  </si>
  <si>
    <t>ЭБУ ABS с/у</t>
  </si>
  <si>
    <t>Датчик передний с/у</t>
  </si>
  <si>
    <t>Датчик задний с/у</t>
  </si>
  <si>
    <t>Зазор дачит/колесо пров</t>
  </si>
  <si>
    <t>Мотор и насос   с/у</t>
  </si>
  <si>
    <t>Рычаг с/у</t>
  </si>
  <si>
    <t>Трос единственный с/у</t>
  </si>
  <si>
    <t>Трос (2шт) на каждый с/у</t>
  </si>
  <si>
    <t>Генератор с/у</t>
  </si>
  <si>
    <t>Генератор р/с +</t>
  </si>
  <si>
    <t>Шкив генератора с/у</t>
  </si>
  <si>
    <t>Ремень генератора с/у</t>
  </si>
  <si>
    <t>Выпрямитель генератора с/у</t>
  </si>
  <si>
    <t>Реле-регулятор с/у</t>
  </si>
  <si>
    <t>Подшипн генератора пара с/у</t>
  </si>
  <si>
    <t>Стартер с/у</t>
  </si>
  <si>
    <t>Стартер р/с</t>
  </si>
  <si>
    <t>Втягивающее реле с/у</t>
  </si>
  <si>
    <t>Обгонная муфта с/у</t>
  </si>
  <si>
    <t>Планетарная передача с/у</t>
  </si>
  <si>
    <t>Фара с/у</t>
  </si>
  <si>
    <t>Фары пров/регул</t>
  </si>
  <si>
    <t>Лампа фары с/у</t>
  </si>
  <si>
    <t>Лампа зад фонаря одного элемента с/у</t>
  </si>
  <si>
    <t>Лампа подсветки панели приб с/у</t>
  </si>
  <si>
    <t>Габаритный фонарь с/у</t>
  </si>
  <si>
    <t>Указат поворотов замена лампы с/у</t>
  </si>
  <si>
    <t>Бок повторит повор с/у</t>
  </si>
  <si>
    <t>Противотуман фары замена лампы с/у</t>
  </si>
  <si>
    <t>Задний фонарьодна половина   с/у</t>
  </si>
  <si>
    <t>Лампа освещ номерн знака с/у</t>
  </si>
  <si>
    <t>Лампа багажн отделен с/у</t>
  </si>
  <si>
    <t>Лампа освещения салона с/у</t>
  </si>
  <si>
    <t>Лампа перчаточного ящика с/у</t>
  </si>
  <si>
    <t>Замок зажигания в сборе с/у</t>
  </si>
  <si>
    <t>Личина замка зажигания с/у +</t>
  </si>
  <si>
    <t>Панель приборов с/у</t>
  </si>
  <si>
    <t>Панель приборов р/с</t>
  </si>
  <si>
    <t>Спидометр с/у</t>
  </si>
  <si>
    <t>Трос спидометра с/у</t>
  </si>
  <si>
    <t>Тахометр с/у</t>
  </si>
  <si>
    <t>Датчик давления масла с/у</t>
  </si>
  <si>
    <t>Компрессор кондиционера с/у</t>
  </si>
  <si>
    <t>Ремень кондиционера с/у</t>
  </si>
  <si>
    <t>Радиатор отопителя с/у</t>
  </si>
  <si>
    <t>Радиатор отопителя с кондиц с/у</t>
  </si>
  <si>
    <t>Двиг вентиляции салона с/у</t>
  </si>
  <si>
    <t>Двиг вент салона с кондиц с/у</t>
  </si>
  <si>
    <t>Фильтр салона с/у</t>
  </si>
  <si>
    <t>Стеклоподъемник с/у</t>
  </si>
  <si>
    <t>Личина замка двери с/у</t>
  </si>
  <si>
    <t>Стекло передней двери с/у</t>
  </si>
  <si>
    <t>Стекло задней двери с/у</t>
  </si>
  <si>
    <t>Топл провод подающ с/у</t>
  </si>
  <si>
    <t>Опора  двигателя левая с/у</t>
  </si>
  <si>
    <t>Опора  двигателя правая с/у</t>
  </si>
  <si>
    <t>Опора  двигателя передняя с/у</t>
  </si>
  <si>
    <t>Передний сальник с/у</t>
  </si>
  <si>
    <t>Масляный поддон с/у    1 шт</t>
  </si>
  <si>
    <t>Топливная рампа с/у</t>
  </si>
  <si>
    <t>Распредел топлива с/у</t>
  </si>
  <si>
    <t>Шланг радиат-насос  с/у</t>
  </si>
  <si>
    <t>Выпускной коллектор с/у</t>
  </si>
  <si>
    <t>Шланг рабочего цилиндра сцепл с/у</t>
  </si>
  <si>
    <t>Отдельные элементы сцепления с/у</t>
  </si>
  <si>
    <t>Сальник штока выбора передач  с/у</t>
  </si>
  <si>
    <t>Рычаг руч перекл с/у</t>
  </si>
  <si>
    <t>Трос/тяга руч перекл с/у</t>
  </si>
  <si>
    <t>Блок клапанов с/у</t>
  </si>
  <si>
    <t>Редуктор заднего моста с/у</t>
  </si>
  <si>
    <t>Пыльник ШРУСа внешнего с/у+</t>
  </si>
  <si>
    <t>Пыльник ШРУСа внутреннего с/у+</t>
  </si>
  <si>
    <t>Цапфа задней ступицы (без ABS) с/у</t>
  </si>
  <si>
    <t>Цапфа задней ступицы (с ABS) с/у</t>
  </si>
  <si>
    <t>Муфта кардан. вала передняя с/у</t>
  </si>
  <si>
    <t>Муфта карданного вала задняя с/у</t>
  </si>
  <si>
    <t xml:space="preserve">     передние втулки с/у+</t>
  </si>
  <si>
    <t xml:space="preserve">     задние втулки с/у+</t>
  </si>
  <si>
    <t xml:space="preserve">Амортизатор с/у </t>
  </si>
  <si>
    <t>Вкладыши передних амортизат. с/у</t>
  </si>
  <si>
    <t>Шаровой шарнир верхний с/у</t>
  </si>
  <si>
    <t>Шаровой шарнир нижний с/у</t>
  </si>
  <si>
    <t>Стабилизатор поперечн устойч с/у</t>
  </si>
  <si>
    <t>Втулка верхнего рычага с/у</t>
  </si>
  <si>
    <t>Нижний рычаг  с/у</t>
  </si>
  <si>
    <t>Втулка нижнего рычага с/у</t>
  </si>
  <si>
    <t>Реактивный рычаг       с/у</t>
  </si>
  <si>
    <t>Втулка реактивного рычага с/у</t>
  </si>
  <si>
    <t>Втулка стабилизат с/у</t>
  </si>
  <si>
    <t>Демпфер рулевого механизма с/у</t>
  </si>
  <si>
    <t>Диск тормозной передний с/у</t>
  </si>
  <si>
    <t>Трос единствен с/у</t>
  </si>
  <si>
    <t>Трос (2шт) на кждый с/у</t>
  </si>
  <si>
    <t>Лампа освещ салона с/у</t>
  </si>
  <si>
    <t>Лампа перчаточн ящика с/у</t>
  </si>
  <si>
    <t>Фильтр салона  с/у</t>
  </si>
  <si>
    <t>Задний сальник к/в с/у (МКПП)</t>
  </si>
  <si>
    <t>+0,5</t>
  </si>
  <si>
    <t>2,2/</t>
  </si>
  <si>
    <t>Audi A3, TT</t>
  </si>
  <si>
    <t>8v</t>
  </si>
  <si>
    <t>Diesel</t>
  </si>
  <si>
    <t>Задняя опора КПП с/у</t>
  </si>
  <si>
    <t>Наружн. ручка открыв. двери с/у</t>
  </si>
  <si>
    <t>Внутрен.ручка открыв. двери с/у</t>
  </si>
  <si>
    <t>Замок двери с/у</t>
  </si>
  <si>
    <t>Люк с/у</t>
  </si>
  <si>
    <t>Блок управления отопителя с/у</t>
  </si>
  <si>
    <t>Указат поворотов лампы с/у</t>
  </si>
  <si>
    <t>Лампы панели приборов с/у</t>
  </si>
  <si>
    <t>Крышка распред. зажигания с/у</t>
  </si>
  <si>
    <t>Распред.зажигания(трамблер) с/у</t>
  </si>
  <si>
    <t>Фары проверка/регулировка</t>
  </si>
  <si>
    <t>Проверка гидросист.сцепления</t>
  </si>
  <si>
    <t>0,5-дисковые        0,9- барабанные</t>
  </si>
  <si>
    <t xml:space="preserve"> + 0,15 ч   к операции «Датчик передний(задний) с\у»</t>
  </si>
  <si>
    <t>Регулировка свободного хода
рычага стояночного тормоза</t>
  </si>
  <si>
    <t>Замок зажигания с/у</t>
  </si>
  <si>
    <t>Контактная группа замка заж. с/у</t>
  </si>
  <si>
    <t>Контактная группа замка заж.с/у</t>
  </si>
  <si>
    <t>Задний фонарь одна половина с/у</t>
  </si>
  <si>
    <t>Лампы панели приборов с/у +</t>
  </si>
  <si>
    <t>На автомобилях с АКПП</t>
  </si>
  <si>
    <t>На автомобили с кузовом  «вариант»     + 0,4 часа</t>
  </si>
  <si>
    <t>С/блоки задней балки с/у</t>
  </si>
  <si>
    <t>Замена жидк ГУР с промывкой</t>
  </si>
  <si>
    <t>Ремонт ГБЦ</t>
  </si>
  <si>
    <t>Прокладка под карбюратором с/у</t>
  </si>
  <si>
    <t>Пул-Даун с/у</t>
  </si>
  <si>
    <t>Впускной коллектор 2 шт. с/у</t>
  </si>
  <si>
    <t>---"---со снятием впускного кол-ра</t>
  </si>
  <si>
    <t>+3ч</t>
  </si>
  <si>
    <t>---"---со снятием впускного кол</t>
  </si>
  <si>
    <t>ГБЦ и прокладка ГБЦ с/у -1шт</t>
  </si>
  <si>
    <t>ГБЦ и прокладка ГБЦ с/у -2шт</t>
  </si>
  <si>
    <t xml:space="preserve">2
</t>
  </si>
  <si>
    <t xml:space="preserve">3
</t>
  </si>
  <si>
    <t>---"---                           2 шт</t>
  </si>
  <si>
    <t>Стеклоочиститель передн. в сборе с/у</t>
  </si>
  <si>
    <t>Стеклоочиститель передн. р/с</t>
  </si>
  <si>
    <t>Стеклоочиститель задний с/у</t>
  </si>
  <si>
    <t>Бачок расширительный с/у</t>
  </si>
  <si>
    <t>При замене ГРМ-сальник +0,25ч</t>
  </si>
  <si>
    <t>Тяги переключения с/у</t>
  </si>
  <si>
    <t>Сальник первичного вала с/у</t>
  </si>
  <si>
    <t>Верхний передний с/у</t>
  </si>
  <si>
    <t>Верхний задний с/у</t>
  </si>
  <si>
    <t>Поворотный кулак в сборе с/у</t>
  </si>
  <si>
    <t>Зазор дачит/колесо проверка</t>
  </si>
  <si>
    <t>0,4 ч – без снятия                 +0,2 ч   к   операции  «генератор   с\у»</t>
  </si>
  <si>
    <t>Ремень генератора  с/у</t>
  </si>
  <si>
    <t>Подшипники генератора с/у</t>
  </si>
  <si>
    <t>Обгонная муфта(бендикс) с/у</t>
  </si>
  <si>
    <t>Втулка стартера</t>
  </si>
  <si>
    <t>Golf 3; Vento</t>
  </si>
  <si>
    <t>Passat B3</t>
  </si>
  <si>
    <t>Passat B4</t>
  </si>
  <si>
    <t>Golf 2; Jetta</t>
  </si>
  <si>
    <t>Caddy</t>
  </si>
  <si>
    <t>1,4/1,6</t>
  </si>
  <si>
    <t>Лампа освещения  салона с/у</t>
  </si>
  <si>
    <t>Лампа освещ номерного знака с/у</t>
  </si>
  <si>
    <t>Лампа багажн отделения с/у</t>
  </si>
  <si>
    <t>Боковой повторитель поворотов с/у</t>
  </si>
  <si>
    <t>Муфта карданого вала передняя с/у</t>
  </si>
  <si>
    <r>
      <t>Барабан</t>
    </r>
    <r>
      <rPr>
        <sz val="10"/>
        <rFont val="Times New Roman Cyr"/>
        <family val="1"/>
      </rPr>
      <t xml:space="preserve"> тормозной задний с/у</t>
    </r>
  </si>
  <si>
    <t>Кронштейн правой опоры ДВС с/у</t>
  </si>
  <si>
    <t>Кронштейн левой опоры ДВС с/у</t>
  </si>
  <si>
    <t>--"--со снятием впускн коллектора</t>
  </si>
  <si>
    <t>+3,0</t>
  </si>
  <si>
    <t>Рычаг селектора выбора передач с/у</t>
  </si>
  <si>
    <t>Мономодуль ABS с/у</t>
  </si>
  <si>
    <t>--"--со снятием впускного кол-ра</t>
  </si>
  <si>
    <t xml:space="preserve">2,9
</t>
  </si>
  <si>
    <t>Проверка давления топлива</t>
  </si>
  <si>
    <t>Опрессовка системы охлаждения</t>
  </si>
  <si>
    <t>ГБЦ (полностью все)  р/с</t>
  </si>
  <si>
    <t>SEAT</t>
  </si>
  <si>
    <t>Toledo</t>
  </si>
  <si>
    <t>Ibiza, Cordoba</t>
  </si>
  <si>
    <t>1,8/2,0</t>
  </si>
  <si>
    <t>1,8 16V</t>
  </si>
  <si>
    <t>SKODA</t>
  </si>
  <si>
    <t>Felicia</t>
  </si>
  <si>
    <t>Octavia</t>
  </si>
  <si>
    <t>1,6/1,8</t>
  </si>
  <si>
    <t>Рулевая рейка ( без ГУР ) с/у</t>
  </si>
  <si>
    <t>Рулевая рейка (с ГУР) с/у</t>
  </si>
  <si>
    <t>Корпус термостата</t>
  </si>
  <si>
    <t>Стоимость н/часа 750р.</t>
  </si>
  <si>
    <t>Passat B5,B6</t>
  </si>
  <si>
    <t>+Верхний передний рычаг с/у</t>
  </si>
  <si>
    <t>+Верхний задний рычаг с/у</t>
  </si>
  <si>
    <t>+Втулка нижнего рычага с/у</t>
  </si>
  <si>
    <t>К-т рычагов передней подвески</t>
  </si>
  <si>
    <t>+Пыльник ШРУСа внешний с/у</t>
  </si>
  <si>
    <t>+Пыльник ШРУСа внутренний с/у</t>
  </si>
  <si>
    <t>+Втулка верхнего рычага c/у</t>
  </si>
  <si>
    <t>Рулевая тяга в сборе с/у</t>
  </si>
  <si>
    <t>Бачок ГУР с/у</t>
  </si>
  <si>
    <t>Топливный насос погружной р/с</t>
  </si>
  <si>
    <t>Давление наддува проверка</t>
  </si>
  <si>
    <t>+Втулка реакт рычага с/у</t>
  </si>
  <si>
    <t>Пружина передняя с/у</t>
  </si>
  <si>
    <t>Шестерня привода спидометра с/у</t>
  </si>
  <si>
    <t>Замена масла МКПП</t>
  </si>
  <si>
    <t>Замена трансмиссионной
жидкости АКПП</t>
  </si>
  <si>
    <t>Масло замена АКПП</t>
  </si>
  <si>
    <t>Регулировка угла фазы
опережения впрыска</t>
  </si>
  <si>
    <t>Кронштейн крепления верхних
рычагов в сборе с рычагами</t>
  </si>
  <si>
    <t>Вкладыш передних амортизат. с/у</t>
  </si>
  <si>
    <t>Стойка/тяга стабилизатора с/у</t>
  </si>
  <si>
    <t xml:space="preserve"> + передние втулки с/у</t>
  </si>
  <si>
    <t xml:space="preserve"> + задние втулки  с/у</t>
  </si>
  <si>
    <t xml:space="preserve"> +Втулка верхнего рычага с/у</t>
  </si>
  <si>
    <t xml:space="preserve"> +Втулка нижнего рычага с/у</t>
  </si>
  <si>
    <t xml:space="preserve"> +Помпа с/охлаждения с/у</t>
  </si>
  <si>
    <t xml:space="preserve"> +Сальник с/у</t>
  </si>
  <si>
    <t>плюс регулировка зажигания простая  165р.    ;    компьютерная  279р.</t>
  </si>
  <si>
    <t>Корпус термостата с/у</t>
  </si>
  <si>
    <t xml:space="preserve"> +передние втулки с/у</t>
  </si>
  <si>
    <t xml:space="preserve"> +задние втулки  с/у</t>
  </si>
  <si>
    <t>Амортизатор задний с/у</t>
  </si>
  <si>
    <t>Пружина задняя с/у</t>
  </si>
  <si>
    <t>Верхняя опора задней стойки с/у</t>
  </si>
  <si>
    <t>Стойка задняя в сборе с/у</t>
  </si>
  <si>
    <t>Передний сальник к/вала с/у</t>
  </si>
  <si>
    <t>Опора  двигателя задняя с/у</t>
  </si>
  <si>
    <t>Трапеция стеклоочистителя
переднего в сборе с/у</t>
  </si>
  <si>
    <t>Трапеция стеклоочистителя
переднего р/с + чистка</t>
  </si>
  <si>
    <t>Переключатель подрулевой с/у</t>
  </si>
  <si>
    <t>Стекло фары с/у</t>
  </si>
  <si>
    <t>Хомут с/выпуска с/у</t>
  </si>
  <si>
    <t>Кольцо приемной трубы с/у</t>
  </si>
  <si>
    <t>Г Л А В Н А Я     П Е Р Е Д А Ч А           В А Л Ы    И   О С И</t>
  </si>
  <si>
    <t>Колодки тормозные передние с/у</t>
  </si>
  <si>
    <t>Колодки тормозные задние бар,с/у</t>
  </si>
  <si>
    <t>Колодки тормозные задние диск,с/у</t>
  </si>
  <si>
    <t>Зеркальный лемент</t>
  </si>
  <si>
    <t>Уплотнительные шайбы з,торм,шл</t>
  </si>
  <si>
    <t>Шрус внешний</t>
  </si>
  <si>
    <t>Шрус внутренний</t>
  </si>
  <si>
    <t>0,18 ч  ;     с  литым  диском – 0,3 ч</t>
  </si>
  <si>
    <t>Датчик стопсигнала</t>
  </si>
  <si>
    <t>Дроссельная заслонка с/у+промыв</t>
  </si>
  <si>
    <t>Пыльник+отбойник амортизатора</t>
  </si>
  <si>
    <t>Амортизатор задний с/уУНИВЕРСАЛ</t>
  </si>
  <si>
    <t>Сайлентблоки рычага</t>
  </si>
  <si>
    <t>шрус</t>
  </si>
  <si>
    <t>e</t>
  </si>
  <si>
    <t>РМ</t>
  </si>
  <si>
    <t>Наконечник рул. Тяги</t>
  </si>
  <si>
    <t>Уплотн. шайбы з,торм,шл. 2 стороны</t>
  </si>
  <si>
    <t>Тормозные колодки  пер.с/у</t>
  </si>
  <si>
    <t>Тормозные колодки  зад.с/у</t>
  </si>
  <si>
    <t>Колодки задние барабан</t>
  </si>
  <si>
    <t>Цепь распредвалов с/у</t>
  </si>
  <si>
    <t>Комплект сцепления с/у мех. кор.</t>
  </si>
  <si>
    <t>Сайлентблоки рычагов</t>
  </si>
  <si>
    <t>Ремень ГРМ дизель с/у</t>
  </si>
  <si>
    <t xml:space="preserve">  передняя втулка с/у+</t>
  </si>
  <si>
    <t xml:space="preserve">  задняя втулка  с/у+</t>
  </si>
  <si>
    <t xml:space="preserve">       + передние втулки 1шт с/у</t>
  </si>
  <si>
    <t xml:space="preserve">       + задние втулки 1шт с/у</t>
  </si>
  <si>
    <t>Втулки стабилизатора ср, или,нар с/у 2шт</t>
  </si>
  <si>
    <t>KE</t>
  </si>
  <si>
    <t>SUPB</t>
  </si>
  <si>
    <t>насос</t>
  </si>
  <si>
    <t>Ступица в сборе с подш. с/у</t>
  </si>
  <si>
    <t>Рулевая рейка (c ГУР) с/у +сход развал</t>
  </si>
  <si>
    <t>Сайлентблоки рычагов с/у</t>
  </si>
  <si>
    <t>Пркладка теплообменника</t>
  </si>
  <si>
    <t>Диск тормозной задний с/у +подш.</t>
  </si>
  <si>
    <t>Контактная группа замка зажигания</t>
  </si>
  <si>
    <t>Маслоотделитель</t>
  </si>
  <si>
    <t>Прокладка теплообменника с/у</t>
  </si>
  <si>
    <t>Fabia</t>
  </si>
  <si>
    <t xml:space="preserve">                                                                                                                                                                                                                          </t>
  </si>
  <si>
    <t>ГБЦ и прокладка ГБЦ с/у -1шт в сборе</t>
  </si>
  <si>
    <t>Шрус внешний с/у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</si>
  <si>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</si>
  <si>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</si>
  <si>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Скоба торм. суппорта</t>
  </si>
  <si>
    <t>Тормозной цилиндр</t>
  </si>
  <si>
    <t>V6 3,0</t>
  </si>
  <si>
    <t>Катализатор с/у  4шт,</t>
  </si>
  <si>
    <t>Колодки передние с/у</t>
  </si>
  <si>
    <t>Термо</t>
  </si>
  <si>
    <t>Диски тормозные передние с/у</t>
  </si>
  <si>
    <t>Y</t>
  </si>
  <si>
    <t>Стеклоподъемник р/у</t>
  </si>
  <si>
    <t>Сальник фланца привода с/у</t>
  </si>
  <si>
    <t>Сайлентблоки редуктора зад.моста с/у</t>
  </si>
  <si>
    <t>Уплотнительные кольца форсунок</t>
  </si>
  <si>
    <t>Резистор управления вентиляцией с/у</t>
  </si>
  <si>
    <t>Дроссельная заслонка с/у</t>
  </si>
  <si>
    <t>Свечи накаливания</t>
  </si>
  <si>
    <t>Форсунка омывателя фар</t>
  </si>
  <si>
    <t>Ремень ТНВД</t>
  </si>
  <si>
    <t>Ремень ГРМ с/у+ ременьТНВД</t>
  </si>
  <si>
    <t>Прокладка под натяжитель цепи</t>
  </si>
  <si>
    <t>Ремень ГРМ c кондиц, с/у</t>
  </si>
  <si>
    <t>1,29- дисковые       2-барабанные</t>
  </si>
  <si>
    <t>Трос (2шт)  с/у</t>
  </si>
  <si>
    <t>Диски тормозные задние  с/у</t>
  </si>
  <si>
    <t>Диски тормозные задние  с/у с подш,</t>
  </si>
  <si>
    <t xml:space="preserve">Диски тормозные задние с/у </t>
  </si>
  <si>
    <t xml:space="preserve">Ремень генератора  с/у </t>
  </si>
  <si>
    <t>Скоба заднего суппорта</t>
  </si>
  <si>
    <t>Натяжитель приводного  ремня с/у</t>
  </si>
  <si>
    <t>Регулятор тормозных сил с/у</t>
  </si>
  <si>
    <t xml:space="preserve"> ,</t>
  </si>
  <si>
    <t>ЗАМЕНА МАСЛА</t>
  </si>
  <si>
    <t>*</t>
  </si>
  <si>
    <t xml:space="preserve">Помпа с/охлаждения </t>
  </si>
  <si>
    <t>2175
2шт</t>
  </si>
  <si>
    <t>,</t>
  </si>
  <si>
    <t>2400
4800</t>
  </si>
  <si>
    <t>2925
5850</t>
  </si>
  <si>
    <t>5100
2шт</t>
  </si>
  <si>
    <t>5250
2шт</t>
  </si>
  <si>
    <t>ВАЗ</t>
  </si>
  <si>
    <t>2101-07</t>
  </si>
  <si>
    <t>2108-15</t>
  </si>
  <si>
    <t>2110-12</t>
  </si>
  <si>
    <t>нива</t>
  </si>
  <si>
    <t>шеврале</t>
  </si>
  <si>
    <t>Диагностика двигателя</t>
  </si>
  <si>
    <t>Капитальный ремонт ДВС срасточкой</t>
  </si>
  <si>
    <t>Регулировка клапанов</t>
  </si>
  <si>
    <t xml:space="preserve">        16    VFLVE</t>
  </si>
  <si>
    <t>Маховик при снятой КПП и сцеплении</t>
  </si>
  <si>
    <t>Шкив кален. Вала</t>
  </si>
  <si>
    <t xml:space="preserve"> ГБЦ или прокладка с\у</t>
  </si>
  <si>
    <t>Клапан ГБЦ на снятой голове</t>
  </si>
  <si>
    <t>150.</t>
  </si>
  <si>
    <t>Датчик оборотов колен вала</t>
  </si>
  <si>
    <t>клапан на снятой ГБЦ 1шт.</t>
  </si>
  <si>
    <t>Замена стаканов клапанов</t>
  </si>
  <si>
    <t>ё</t>
  </si>
  <si>
    <t>Топливный бак с\у</t>
  </si>
  <si>
    <t>Датчик уровня топлива</t>
  </si>
  <si>
    <t>Насос топливный подвесной с\у</t>
  </si>
  <si>
    <t>Фильтр воздушный в сборе</t>
  </si>
  <si>
    <t>Сменный элемент воздушного фильтра</t>
  </si>
  <si>
    <t>Рмонт карбюратора на снятом кеарб.</t>
  </si>
  <si>
    <t>50-500</t>
  </si>
  <si>
    <t>Насос  топливный погружной с\у</t>
  </si>
  <si>
    <t>Насос топл. Механич.</t>
  </si>
  <si>
    <t>Фильтр топливный подв. а\м поднята</t>
  </si>
  <si>
    <t>Труба глушителя приемная с\у</t>
  </si>
  <si>
    <t>Катализатор</t>
  </si>
  <si>
    <t>Глушитель основной</t>
  </si>
  <si>
    <t>Глушитель задняя часть с\у</t>
  </si>
  <si>
    <t>Насос водяной (помпа) с\у</t>
  </si>
  <si>
    <t>Электро вентилятор на снятом радиа.</t>
  </si>
  <si>
    <t>Нижний патрубок печки</t>
  </si>
  <si>
    <t>Кран отопителя с\у</t>
  </si>
  <si>
    <t>Замена вентилятора печки</t>
  </si>
  <si>
    <t>Датчик включения вентилятора</t>
  </si>
  <si>
    <t>Замена радиатора печки</t>
  </si>
  <si>
    <t>Компьютерная  диагностика  двигателя</t>
  </si>
  <si>
    <t>(LAUNCH)    1200 рублей</t>
  </si>
  <si>
    <t>Двигатель вентилятора с/у на снятом р.</t>
  </si>
  <si>
    <t>Замена кулисы КПП</t>
  </si>
  <si>
    <t>Замена масла или доливка  в  КПП</t>
  </si>
  <si>
    <t>Замена кулисы  кулисы КПП</t>
  </si>
  <si>
    <t>Блок управл впрыском с/у(ЭБУ)</t>
  </si>
  <si>
    <t>Замена масла МКПП (доливка)</t>
  </si>
  <si>
    <t>Трос  привода сцепления</t>
  </si>
  <si>
    <t>Сальник ШРУЗА с\у (ШРУЗ снят)</t>
  </si>
  <si>
    <t xml:space="preserve">  </t>
  </si>
  <si>
    <t>Трубка тормозная с/у без прокачки</t>
  </si>
  <si>
    <t xml:space="preserve">Шланг тормозной передний с/у </t>
  </si>
  <si>
    <t>Шланг тормозной задний с/у без прокач</t>
  </si>
  <si>
    <t>s500</t>
  </si>
  <si>
    <t>e320</t>
  </si>
  <si>
    <t>Натяжитель цепи с\у</t>
  </si>
  <si>
    <t>Успокоитель цепи с\у</t>
  </si>
  <si>
    <t>Плунжерное устройство с\у</t>
  </si>
  <si>
    <t>поддон ДВС с\у</t>
  </si>
  <si>
    <t>Поддон ДВС с\у</t>
  </si>
  <si>
    <t>Замена масла и фильтра</t>
  </si>
  <si>
    <t>и</t>
  </si>
  <si>
    <t>сальник перед. Коленвала</t>
  </si>
  <si>
    <t>Патрон передней стойки с/у</t>
  </si>
  <si>
    <t>+Верхний передний рычаг /верх.задн</t>
  </si>
  <si>
    <t>Патрон передней стойки</t>
  </si>
  <si>
    <t>обводной ремень и ролики</t>
  </si>
  <si>
    <t>Верх. Рычаг с шаровой и сайленг.</t>
  </si>
  <si>
    <t>BMV</t>
  </si>
  <si>
    <t xml:space="preserve">BMV </t>
  </si>
  <si>
    <t xml:space="preserve">                                                           </t>
  </si>
  <si>
    <t>ЗАМЕНА  ЖИДКОСТИ  АКПП  + САЛЬНИК  =  1800 РУБЛЕЙ</t>
  </si>
  <si>
    <t xml:space="preserve"> ..</t>
  </si>
  <si>
    <t>Е 39</t>
  </si>
  <si>
    <t>1 НОРМОЧАС  900 РУБЛЕЙ</t>
  </si>
  <si>
    <t>РАЗБОРК - СБОРКА  ПЕРЕДНЕЙ  ЧАСТИ  АВТОМОБИЛЯ - 4700  РУБЛЕЙ</t>
  </si>
  <si>
    <r>
      <t xml:space="preserve"> </t>
    </r>
    <r>
      <rPr>
        <b/>
        <sz val="10"/>
        <rFont val="Times New Roman Cyr"/>
        <family val="0"/>
      </rPr>
      <t>РАЗБОРКА ПЕРЕДНЕЙ ЧАСТИ АВТОМОБИЛЯ-4700</t>
    </r>
  </si>
  <si>
    <t>Пыльник рулевой рейки</t>
  </si>
  <si>
    <t>РАЗБОРКА ПЕРЕДНЕЙ ЧАСТИ АВТОМОБИЛЯ</t>
  </si>
  <si>
    <t>2,4 часа</t>
  </si>
  <si>
    <t>6,26</t>
  </si>
  <si>
    <t>5,7</t>
  </si>
  <si>
    <t>7,0</t>
  </si>
  <si>
    <t>7,5</t>
  </si>
  <si>
    <t>5,6</t>
  </si>
  <si>
    <t>6,5</t>
  </si>
  <si>
    <t>3,58</t>
  </si>
  <si>
    <t>3,8</t>
  </si>
  <si>
    <t>Замена амортизатора стойки</t>
  </si>
  <si>
    <t>1800</t>
  </si>
  <si>
    <t xml:space="preserve">    </t>
  </si>
  <si>
    <t>\</t>
  </si>
  <si>
    <t>Замок зажигания с\у</t>
  </si>
  <si>
    <t>6,7</t>
  </si>
  <si>
    <t>0,95</t>
  </si>
  <si>
    <t>С/У и ремонт КПП</t>
  </si>
  <si>
    <t>Е 34</t>
  </si>
  <si>
    <t>Сайлент-блок задей балки с/у</t>
  </si>
  <si>
    <t>16кл</t>
  </si>
  <si>
    <t>Целиндр тормозной задний</t>
  </si>
  <si>
    <t>ЗаменаКик--Дауна</t>
  </si>
  <si>
    <t>С  ПРОМЫВКОЙ       700</t>
  </si>
  <si>
    <t>600</t>
  </si>
  <si>
    <t>Задняя балка</t>
  </si>
  <si>
    <t>Тормозной трос 1 шт.</t>
  </si>
  <si>
    <t>4,4</t>
  </si>
  <si>
    <t xml:space="preserve">ЗАМЕНА  МАСЛА И ФИЛЬТРА  500  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</si>
</sst>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</numFmts>
  <fonts count="15">
    <font>
      <sz val="10"/>
      <name val="Times New Roman Cyr"/>
      <family val="1"/>
    </font>
    <font>
      <sz val="10"/>
      <name val="Arial"/>
      <family val="0"/>
    </font>
    <font>
      <b/>
      <sz val="10"/>
      <name val="Times New Roman Cyr"/>
      <family val="1"/>
    </font>
    <font>
      <sz val="8"/>
      <name val="Times New Roman Cyr"/>
      <family val="1"/>
    </font>
    <font>
      <b/>
      <sz val="12"/>
      <name val="Times New Roman Cyr"/>
      <family val="1"/>
    </font>
    <font>
      <sz val="9"/>
      <name val="Times New Roman Cyr"/>
      <family val="1"/>
    </font>
    <font>
      <sz val="12"/>
      <name val="Times New Roman Cyr"/>
      <family val="1"/>
    </font>
    <font>
      <b/>
      <sz val="14"/>
      <name val="Times New Roman Cyr"/>
      <family val="1"/>
    </font>
    <font>
      <sz val="10"/>
      <color indexed="47"/>
      <name val="Times New Roman Cyr"/>
      <family val="1"/>
    </font>
    <font>
      <u val="single"/>
      <sz val="10"/>
      <color indexed="12"/>
      <name val="Times New Roman Cyr"/>
      <family val="1"/>
    </font>
    <font>
      <u val="single"/>
      <sz val="10"/>
      <color indexed="36"/>
      <name val="Times New Roman Cyr"/>
      <family val="1"/>
    </font>
    <font>
      <sz val="66"/>
      <name val="Times New Roman Cyr"/>
      <family val="1"/>
    </font>
    <font>
      <sz val="8"/>
      <name val="Tahoma"/>
      <family val="0"/>
    </font>
    <font>
      <b/>
      <sz val="8"/>
      <name val="Tahoma"/>
      <family val="0"/>
    </font>
    <font>
      <b/>
      <sz val="8"/>
      <name val="Times New Roman Cyr"/>
      <family val="2"/>
    </font>
  </fonts>
  <fills count="6">
    <fill>
      <patternFill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5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9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743">
    <xf numFmtId="0" fontId="0" fillId="0" borderId="0" xfId="0" applyAlignment="1">
      <alignment/>
    </xf>
    <xf numFmtId="0" fontId="0" fillId="0" borderId="1" xfId="0" applyNumberFormat="1" applyFont="1" applyBorder="1" applyAlignment="1">
      <alignment horizontal="left" wrapText="1"/>
    </xf>
    <xf numFmtId="0" fontId="0" fillId="0" borderId="1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2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 wrapText="1"/>
    </xf>
    <xf numFmtId="0" fontId="0" fillId="0" borderId="1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center" wrapText="1"/>
    </xf>
    <xf numFmtId="0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2" borderId="1" xfId="0" applyNumberFormat="1" applyFont="1" applyFill="1" applyBorder="1" applyAlignment="1">
      <alignment/>
    </xf>
    <xf numFmtId="0" fontId="4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left"/>
    </xf>
    <xf numFmtId="0" fontId="0" fillId="2" borderId="2" xfId="0" applyNumberFormat="1" applyFont="1" applyFill="1" applyBorder="1" applyAlignment="1" quotePrefix="1">
      <alignment horizontal="center"/>
    </xf>
    <xf numFmtId="0" fontId="0" fillId="2" borderId="1" xfId="0" applyNumberFormat="1" applyFont="1" applyFill="1" applyBorder="1" applyAlignment="1" quotePrefix="1">
      <alignment horizontal="center"/>
    </xf>
    <xf numFmtId="0" fontId="0" fillId="2" borderId="2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 quotePrefix="1">
      <alignment horizontal="left"/>
    </xf>
    <xf numFmtId="0" fontId="0" fillId="0" borderId="2" xfId="0" applyNumberFormat="1" applyFont="1" applyBorder="1" applyAlignment="1">
      <alignment horizontal="left" wrapText="1"/>
    </xf>
    <xf numFmtId="0" fontId="0" fillId="0" borderId="2" xfId="0" applyNumberFormat="1" applyFont="1" applyBorder="1" applyAlignment="1">
      <alignment horizontal="center" wrapText="1"/>
    </xf>
    <xf numFmtId="0" fontId="0" fillId="2" borderId="2" xfId="0" applyNumberFormat="1" applyFont="1" applyFill="1" applyBorder="1" applyAlignment="1">
      <alignment horizontal="center" wrapText="1"/>
    </xf>
    <xf numFmtId="0" fontId="5" fillId="0" borderId="1" xfId="0" applyNumberFormat="1" applyFont="1" applyBorder="1" applyAlignment="1">
      <alignment horizontal="left"/>
    </xf>
    <xf numFmtId="0" fontId="6" fillId="0" borderId="2" xfId="0" applyNumberFormat="1" applyFont="1" applyBorder="1" applyAlignment="1">
      <alignment horizontal="left"/>
    </xf>
    <xf numFmtId="0" fontId="6" fillId="0" borderId="1" xfId="0" applyNumberFormat="1" applyFont="1" applyBorder="1" applyAlignment="1">
      <alignment horizontal="left"/>
    </xf>
    <xf numFmtId="0" fontId="0" fillId="0" borderId="2" xfId="0" applyNumberFormat="1" applyFont="1" applyFill="1" applyBorder="1" applyAlignment="1">
      <alignment horizontal="center"/>
    </xf>
    <xf numFmtId="0" fontId="3" fillId="2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3" fillId="2" borderId="1" xfId="0" applyNumberFormat="1" applyFont="1" applyFill="1" applyBorder="1" applyAlignment="1">
      <alignment horizontal="center"/>
    </xf>
    <xf numFmtId="0" fontId="3" fillId="0" borderId="1" xfId="0" applyNumberFormat="1" applyFont="1" applyFill="1" applyBorder="1" applyAlignment="1">
      <alignment horizontal="center"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left"/>
    </xf>
    <xf numFmtId="0" fontId="0" fillId="0" borderId="1" xfId="0" applyNumberFormat="1" applyFont="1" applyFill="1" applyBorder="1" applyAlignment="1" quotePrefix="1">
      <alignment horizontal="center"/>
    </xf>
    <xf numFmtId="0" fontId="6" fillId="3" borderId="1" xfId="0" applyNumberFormat="1" applyFont="1" applyFill="1" applyBorder="1" applyAlignment="1">
      <alignment horizontal="left"/>
    </xf>
    <xf numFmtId="0" fontId="2" fillId="0" borderId="4" xfId="0" applyNumberFormat="1" applyFont="1" applyBorder="1" applyAlignment="1">
      <alignment horizontal="centerContinuous" wrapText="1"/>
    </xf>
    <xf numFmtId="0" fontId="0" fillId="0" borderId="5" xfId="0" applyNumberFormat="1" applyFont="1" applyBorder="1" applyAlignment="1">
      <alignment horizontal="centerContinuous" wrapText="1"/>
    </xf>
    <xf numFmtId="0" fontId="4" fillId="0" borderId="2" xfId="0" applyNumberFormat="1" applyFont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2" fillId="0" borderId="1" xfId="0" applyNumberFormat="1" applyFont="1" applyFill="1" applyBorder="1" applyAlignment="1">
      <alignment horizontal="centerContinuous"/>
    </xf>
    <xf numFmtId="0" fontId="2" fillId="0" borderId="4" xfId="0" applyNumberFormat="1" applyFont="1" applyFill="1" applyBorder="1" applyAlignment="1">
      <alignment horizontal="centerContinuous"/>
    </xf>
    <xf numFmtId="0" fontId="2" fillId="0" borderId="5" xfId="0" applyNumberFormat="1" applyFont="1" applyFill="1" applyBorder="1" applyAlignment="1">
      <alignment horizontal="centerContinuous"/>
    </xf>
    <xf numFmtId="0" fontId="2" fillId="0" borderId="6" xfId="0" applyNumberFormat="1" applyFont="1" applyFill="1" applyBorder="1" applyAlignment="1">
      <alignment horizontal="centerContinuous"/>
    </xf>
    <xf numFmtId="0" fontId="0" fillId="0" borderId="4" xfId="0" applyNumberFormat="1" applyFont="1" applyBorder="1" applyAlignment="1">
      <alignment horizontal="centerContinuous"/>
    </xf>
    <xf numFmtId="0" fontId="0" fillId="0" borderId="5" xfId="0" applyNumberFormat="1" applyFont="1" applyBorder="1" applyAlignment="1">
      <alignment horizontal="centerContinuous"/>
    </xf>
    <xf numFmtId="0" fontId="0" fillId="0" borderId="6" xfId="0" applyNumberFormat="1" applyFont="1" applyBorder="1" applyAlignment="1">
      <alignment horizontal="centerContinuous"/>
    </xf>
    <xf numFmtId="0" fontId="0" fillId="2" borderId="3" xfId="0" applyNumberFormat="1" applyFont="1" applyFill="1" applyBorder="1" applyAlignment="1" quotePrefix="1">
      <alignment horizontal="center"/>
    </xf>
    <xf numFmtId="0" fontId="0" fillId="0" borderId="6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2" borderId="4" xfId="0" applyNumberFormat="1" applyFont="1" applyFill="1" applyBorder="1" applyAlignment="1">
      <alignment horizontal="left"/>
    </xf>
    <xf numFmtId="0" fontId="0" fillId="2" borderId="4" xfId="0" applyNumberFormat="1" applyFont="1" applyFill="1" applyBorder="1" applyAlignment="1">
      <alignment horizontal="center"/>
    </xf>
    <xf numFmtId="0" fontId="0" fillId="2" borderId="8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Continuous"/>
    </xf>
    <xf numFmtId="0" fontId="0" fillId="0" borderId="6" xfId="0" applyNumberFormat="1" applyFont="1" applyFill="1" applyBorder="1" applyAlignment="1">
      <alignment horizontal="centerContinuous"/>
    </xf>
    <xf numFmtId="0" fontId="4" fillId="0" borderId="9" xfId="0" applyNumberFormat="1" applyFont="1" applyFill="1" applyBorder="1" applyAlignment="1">
      <alignment horizontal="centerContinuous"/>
    </xf>
    <xf numFmtId="0" fontId="0" fillId="0" borderId="10" xfId="0" applyNumberFormat="1" applyFont="1" applyFill="1" applyBorder="1" applyAlignment="1">
      <alignment horizontal="centerContinuous"/>
    </xf>
    <xf numFmtId="0" fontId="6" fillId="0" borderId="3" xfId="0" applyNumberFormat="1" applyFont="1" applyBorder="1" applyAlignment="1">
      <alignment horizontal="left"/>
    </xf>
    <xf numFmtId="0" fontId="0" fillId="0" borderId="7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left"/>
    </xf>
    <xf numFmtId="0" fontId="0" fillId="2" borderId="1" xfId="0" applyNumberFormat="1" applyFont="1" applyFill="1" applyBorder="1" applyAlignment="1">
      <alignment horizontal="left"/>
    </xf>
    <xf numFmtId="0" fontId="2" fillId="0" borderId="8" xfId="0" applyNumberFormat="1" applyFont="1" applyFill="1" applyBorder="1" applyAlignment="1">
      <alignment horizontal="centerContinuous"/>
    </xf>
    <xf numFmtId="0" fontId="0" fillId="0" borderId="11" xfId="0" applyNumberFormat="1" applyFont="1" applyFill="1" applyBorder="1" applyAlignment="1">
      <alignment horizontal="centerContinuous"/>
    </xf>
    <xf numFmtId="0" fontId="0" fillId="0" borderId="4" xfId="0" applyNumberFormat="1" applyFont="1" applyFill="1" applyBorder="1" applyAlignment="1" quotePrefix="1">
      <alignment horizontal="centerContinuous"/>
    </xf>
    <xf numFmtId="0" fontId="0" fillId="0" borderId="11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Continuous" wrapText="1"/>
    </xf>
    <xf numFmtId="0" fontId="0" fillId="0" borderId="8" xfId="0" applyNumberFormat="1" applyFont="1" applyBorder="1" applyAlignment="1">
      <alignment horizontal="center"/>
    </xf>
    <xf numFmtId="0" fontId="0" fillId="0" borderId="1" xfId="0" applyNumberFormat="1" applyFont="1" applyFill="1" applyBorder="1" applyAlignment="1">
      <alignment horizontal="left"/>
    </xf>
    <xf numFmtId="0" fontId="0" fillId="0" borderId="12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Continuous" wrapText="1"/>
    </xf>
    <xf numFmtId="0" fontId="2" fillId="0" borderId="9" xfId="0" applyNumberFormat="1" applyFont="1" applyFill="1" applyBorder="1" applyAlignment="1">
      <alignment horizontal="centerContinuous"/>
    </xf>
    <xf numFmtId="0" fontId="2" fillId="0" borderId="10" xfId="0" applyNumberFormat="1" applyFont="1" applyFill="1" applyBorder="1" applyAlignment="1">
      <alignment horizontal="centerContinuous"/>
    </xf>
    <xf numFmtId="0" fontId="0" fillId="0" borderId="2" xfId="0" applyNumberFormat="1" applyFont="1" applyFill="1" applyBorder="1" applyAlignment="1" quotePrefix="1">
      <alignment horizontal="center"/>
    </xf>
    <xf numFmtId="0" fontId="0" fillId="0" borderId="8" xfId="0" applyNumberFormat="1" applyFont="1" applyFill="1" applyBorder="1" applyAlignment="1">
      <alignment horizontal="centerContinuous"/>
    </xf>
    <xf numFmtId="0" fontId="0" fillId="0" borderId="8" xfId="0" applyNumberFormat="1" applyFont="1" applyBorder="1" applyAlignment="1">
      <alignment horizontal="centerContinuous"/>
    </xf>
    <xf numFmtId="0" fontId="0" fillId="0" borderId="11" xfId="0" applyNumberFormat="1" applyFont="1" applyBorder="1" applyAlignment="1">
      <alignment horizontal="centerContinuous"/>
    </xf>
    <xf numFmtId="0" fontId="2" fillId="0" borderId="6" xfId="0" applyNumberFormat="1" applyFont="1" applyBorder="1" applyAlignment="1">
      <alignment horizontal="centerContinuous" wrapText="1"/>
    </xf>
    <xf numFmtId="0" fontId="2" fillId="0" borderId="6" xfId="0" applyNumberFormat="1" applyFont="1" applyBorder="1" applyAlignment="1">
      <alignment horizontal="centerContinuous"/>
    </xf>
    <xf numFmtId="0" fontId="0" fillId="0" borderId="0" xfId="0" applyNumberFormat="1" applyFill="1" applyAlignment="1">
      <alignment/>
    </xf>
    <xf numFmtId="0" fontId="0" fillId="0" borderId="5" xfId="0" applyNumberFormat="1" applyBorder="1" applyAlignment="1">
      <alignment horizontal="centerContinuous"/>
    </xf>
    <xf numFmtId="0" fontId="0" fillId="0" borderId="0" xfId="0" applyNumberFormat="1" applyAlignment="1">
      <alignment/>
    </xf>
    <xf numFmtId="0" fontId="4" fillId="0" borderId="4" xfId="0" applyNumberFormat="1" applyFont="1" applyBorder="1" applyAlignment="1">
      <alignment horizontal="centerContinuous"/>
    </xf>
    <xf numFmtId="0" fontId="0" fillId="0" borderId="13" xfId="0" applyNumberFormat="1" applyBorder="1" applyAlignment="1">
      <alignment horizontal="centerContinuous"/>
    </xf>
    <xf numFmtId="0" fontId="0" fillId="0" borderId="5" xfId="0" applyNumberFormat="1" applyFill="1" applyBorder="1" applyAlignment="1">
      <alignment horizontal="centerContinuous"/>
    </xf>
    <xf numFmtId="0" fontId="0" fillId="0" borderId="6" xfId="0" applyNumberFormat="1" applyBorder="1" applyAlignment="1">
      <alignment horizontal="centerContinuous"/>
    </xf>
    <xf numFmtId="0" fontId="2" fillId="0" borderId="4" xfId="0" applyNumberFormat="1" applyFont="1" applyBorder="1" applyAlignment="1">
      <alignment horizontal="centerContinuous"/>
    </xf>
    <xf numFmtId="0" fontId="1" fillId="0" borderId="5" xfId="0" applyNumberFormat="1" applyFont="1" applyBorder="1" applyAlignment="1">
      <alignment horizontal="centerContinuous"/>
    </xf>
    <xf numFmtId="0" fontId="1" fillId="0" borderId="5" xfId="0" applyNumberFormat="1" applyFont="1" applyFill="1" applyBorder="1" applyAlignment="1">
      <alignment horizontal="centerContinuous"/>
    </xf>
    <xf numFmtId="0" fontId="1" fillId="0" borderId="6" xfId="0" applyNumberFormat="1" applyFont="1" applyBorder="1" applyAlignment="1">
      <alignment horizontal="centerContinuous"/>
    </xf>
    <xf numFmtId="0" fontId="2" fillId="0" borderId="0" xfId="0" applyNumberFormat="1" applyFont="1" applyAlignment="1">
      <alignment horizontal="centerContinuous"/>
    </xf>
    <xf numFmtId="0" fontId="0" fillId="0" borderId="0" xfId="0" applyNumberFormat="1" applyFont="1" applyAlignment="1">
      <alignment horizontal="centerContinuous"/>
    </xf>
    <xf numFmtId="0" fontId="0" fillId="0" borderId="0" xfId="0" applyNumberFormat="1" applyFont="1" applyFill="1" applyAlignment="1">
      <alignment horizontal="centerContinuous"/>
    </xf>
    <xf numFmtId="0" fontId="2" fillId="0" borderId="5" xfId="0" applyNumberFormat="1" applyFont="1" applyBorder="1" applyAlignment="1">
      <alignment horizontal="centerContinuous"/>
    </xf>
    <xf numFmtId="0" fontId="7" fillId="0" borderId="1" xfId="0" applyNumberFormat="1" applyFont="1" applyBorder="1" applyAlignment="1">
      <alignment horizontal="left"/>
    </xf>
    <xf numFmtId="0" fontId="0" fillId="0" borderId="9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12" xfId="0" applyNumberFormat="1" applyFont="1" applyBorder="1" applyAlignment="1">
      <alignment horizontal="centerContinuous"/>
    </xf>
    <xf numFmtId="0" fontId="6" fillId="0" borderId="1" xfId="0" applyNumberFormat="1" applyFont="1" applyFill="1" applyBorder="1" applyAlignment="1">
      <alignment horizontal="centerContinuous"/>
    </xf>
    <xf numFmtId="0" fontId="6" fillId="4" borderId="1" xfId="0" applyNumberFormat="1" applyFont="1" applyFill="1" applyBorder="1" applyAlignment="1">
      <alignment horizontal="left"/>
    </xf>
    <xf numFmtId="0" fontId="6" fillId="4" borderId="1" xfId="0" applyNumberFormat="1" applyFont="1" applyFill="1" applyBorder="1" applyAlignment="1">
      <alignment horizontal="center"/>
    </xf>
    <xf numFmtId="0" fontId="6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 quotePrefix="1">
      <alignment horizontal="left" wrapText="1"/>
    </xf>
    <xf numFmtId="0" fontId="0" fillId="0" borderId="1" xfId="0" applyNumberFormat="1" applyBorder="1" applyAlignment="1">
      <alignment horizontal="center"/>
    </xf>
    <xf numFmtId="0" fontId="0" fillId="0" borderId="5" xfId="0" applyNumberFormat="1" applyFont="1" applyBorder="1" applyAlignment="1">
      <alignment horizontal="centerContinuous" wrapText="1"/>
    </xf>
    <xf numFmtId="0" fontId="0" fillId="0" borderId="6" xfId="0" applyNumberFormat="1" applyFont="1" applyBorder="1" applyAlignment="1">
      <alignment horizontal="centerContinuous" wrapText="1"/>
    </xf>
    <xf numFmtId="0" fontId="0" fillId="0" borderId="1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 horizontal="center"/>
    </xf>
    <xf numFmtId="0" fontId="0" fillId="0" borderId="2" xfId="0" applyNumberFormat="1" applyFont="1" applyFill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3" borderId="1" xfId="0" applyNumberFormat="1" applyFont="1" applyFill="1" applyBorder="1" applyAlignment="1">
      <alignment horizontal="center"/>
    </xf>
    <xf numFmtId="0" fontId="0" fillId="0" borderId="2" xfId="0" applyNumberFormat="1" applyFont="1" applyFill="1" applyBorder="1" applyAlignment="1">
      <alignment horizontal="centerContinuous"/>
    </xf>
    <xf numFmtId="0" fontId="0" fillId="0" borderId="2" xfId="0" applyNumberFormat="1" applyFont="1" applyBorder="1" applyAlignment="1">
      <alignment horizontal="centerContinuous"/>
    </xf>
    <xf numFmtId="0" fontId="0" fillId="0" borderId="4" xfId="0" applyNumberFormat="1" applyFont="1" applyFill="1" applyBorder="1" applyAlignment="1">
      <alignment horizontal="centerContinuous"/>
    </xf>
    <xf numFmtId="0" fontId="0" fillId="0" borderId="1" xfId="0" applyNumberFormat="1" applyFont="1" applyFill="1" applyBorder="1" applyAlignment="1">
      <alignment horizontal="centerContinuous"/>
    </xf>
    <xf numFmtId="0" fontId="0" fillId="0" borderId="2" xfId="0" applyNumberFormat="1" applyFont="1" applyBorder="1" applyAlignment="1">
      <alignment horizontal="left"/>
    </xf>
    <xf numFmtId="0" fontId="0" fillId="2" borderId="2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0" fillId="0" borderId="3" xfId="0" applyNumberFormat="1" applyFont="1" applyBorder="1" applyAlignment="1">
      <alignment horizontal="left"/>
    </xf>
    <xf numFmtId="0" fontId="0" fillId="0" borderId="3" xfId="0" applyNumberFormat="1" applyFont="1" applyBorder="1" applyAlignment="1">
      <alignment horizontal="center"/>
    </xf>
    <xf numFmtId="0" fontId="0" fillId="0" borderId="1" xfId="0" applyNumberFormat="1" applyFont="1" applyBorder="1" applyAlignment="1" quotePrefix="1">
      <alignment horizontal="left" wrapText="1"/>
    </xf>
    <xf numFmtId="0" fontId="0" fillId="0" borderId="6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"/>
    </xf>
    <xf numFmtId="0" fontId="0" fillId="0" borderId="1" xfId="0" applyNumberFormat="1" applyFont="1" applyBorder="1" applyAlignment="1">
      <alignment horizontal="center"/>
    </xf>
    <xf numFmtId="0" fontId="0" fillId="0" borderId="1" xfId="0" applyNumberFormat="1" applyFont="1" applyBorder="1" applyAlignment="1">
      <alignment horizontal="left" wrapText="1"/>
    </xf>
    <xf numFmtId="0" fontId="0" fillId="2" borderId="1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1" xfId="0" applyNumberFormat="1" applyFont="1" applyBorder="1" applyAlignment="1">
      <alignment horizontal="left"/>
    </xf>
    <xf numFmtId="0" fontId="0" fillId="2" borderId="3" xfId="0" applyNumberFormat="1" applyFont="1" applyFill="1" applyBorder="1" applyAlignment="1">
      <alignment horizontal="center"/>
    </xf>
    <xf numFmtId="0" fontId="0" fillId="2" borderId="3" xfId="0" applyNumberFormat="1" applyFont="1" applyFill="1" applyBorder="1" applyAlignment="1">
      <alignment horizontal="center"/>
    </xf>
    <xf numFmtId="0" fontId="0" fillId="0" borderId="3" xfId="0" applyNumberFormat="1" applyFont="1" applyFill="1" applyBorder="1" applyAlignment="1">
      <alignment horizontal="center"/>
    </xf>
    <xf numFmtId="0" fontId="0" fillId="0" borderId="4" xfId="0" applyNumberFormat="1" applyFont="1" applyBorder="1" applyAlignment="1">
      <alignment horizontal="left"/>
    </xf>
    <xf numFmtId="0" fontId="0" fillId="0" borderId="5" xfId="0" applyNumberFormat="1" applyFont="1" applyFill="1" applyBorder="1" applyAlignment="1">
      <alignment horizontal="centerContinuous"/>
    </xf>
    <xf numFmtId="0" fontId="0" fillId="0" borderId="13" xfId="0" applyNumberFormat="1" applyFont="1" applyFill="1" applyBorder="1" applyAlignment="1">
      <alignment horizontal="centerContinuous"/>
    </xf>
    <xf numFmtId="0" fontId="0" fillId="0" borderId="1" xfId="0" applyNumberFormat="1" applyFont="1" applyBorder="1" applyAlignment="1" quotePrefix="1">
      <alignment horizontal="left"/>
    </xf>
    <xf numFmtId="0" fontId="0" fillId="0" borderId="10" xfId="0" applyNumberFormat="1" applyFont="1" applyFill="1" applyBorder="1" applyAlignment="1">
      <alignment horizontal="centerContinuous"/>
    </xf>
    <xf numFmtId="0" fontId="0" fillId="0" borderId="9" xfId="0" applyNumberFormat="1" applyFont="1" applyBorder="1" applyAlignment="1">
      <alignment horizontal="left"/>
    </xf>
    <xf numFmtId="0" fontId="0" fillId="0" borderId="1" xfId="0" applyNumberFormat="1" applyFont="1" applyBorder="1" applyAlignment="1">
      <alignment/>
    </xf>
    <xf numFmtId="0" fontId="0" fillId="5" borderId="1" xfId="0" applyNumberFormat="1" applyFont="1" applyFill="1" applyBorder="1" applyAlignment="1">
      <alignment horizontal="left"/>
    </xf>
    <xf numFmtId="0" fontId="0" fillId="5" borderId="1" xfId="0" applyNumberFormat="1" applyFont="1" applyFill="1" applyBorder="1" applyAlignment="1">
      <alignment horizontal="center"/>
    </xf>
    <xf numFmtId="0" fontId="0" fillId="5" borderId="4" xfId="0" applyNumberFormat="1" applyFont="1" applyFill="1" applyBorder="1" applyAlignment="1">
      <alignment horizontal="center"/>
    </xf>
    <xf numFmtId="0" fontId="0" fillId="0" borderId="8" xfId="0" applyNumberFormat="1" applyFont="1" applyBorder="1" applyAlignment="1">
      <alignment horizontal="left"/>
    </xf>
    <xf numFmtId="0" fontId="0" fillId="0" borderId="2" xfId="0" applyNumberFormat="1" applyFont="1" applyBorder="1" applyAlignment="1">
      <alignment/>
    </xf>
    <xf numFmtId="0" fontId="0" fillId="0" borderId="1" xfId="0" applyNumberFormat="1" applyFont="1" applyBorder="1" applyAlignment="1">
      <alignment/>
    </xf>
    <xf numFmtId="0" fontId="0" fillId="0" borderId="3" xfId="0" applyNumberFormat="1" applyFont="1" applyBorder="1" applyAlignment="1">
      <alignment horizontal="left" wrapText="1"/>
    </xf>
    <xf numFmtId="0" fontId="0" fillId="0" borderId="7" xfId="0" applyNumberFormat="1" applyFont="1" applyBorder="1" applyAlignment="1">
      <alignment horizontal="center"/>
    </xf>
    <xf numFmtId="0" fontId="0" fillId="2" borderId="7" xfId="0" applyNumberFormat="1" applyFont="1" applyFill="1" applyBorder="1" applyAlignment="1">
      <alignment horizontal="center"/>
    </xf>
    <xf numFmtId="0" fontId="0" fillId="0" borderId="7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Continuous"/>
    </xf>
    <xf numFmtId="0" fontId="0" fillId="0" borderId="0" xfId="0" applyNumberFormat="1" applyFont="1" applyFill="1" applyBorder="1" applyAlignment="1">
      <alignment horizontal="centerContinuous"/>
    </xf>
    <xf numFmtId="0" fontId="0" fillId="0" borderId="9" xfId="0" applyNumberFormat="1" applyFont="1" applyFill="1" applyBorder="1" applyAlignment="1">
      <alignment horizontal="centerContinuous"/>
    </xf>
    <xf numFmtId="0" fontId="0" fillId="0" borderId="0" xfId="0" applyNumberFormat="1" applyFont="1" applyAlignment="1">
      <alignment/>
    </xf>
    <xf numFmtId="0" fontId="0" fillId="0" borderId="1" xfId="0" applyNumberFormat="1" applyFont="1" applyBorder="1" applyAlignment="1">
      <alignment horizontal="center" wrapText="1"/>
    </xf>
    <xf numFmtId="172" fontId="0" fillId="0" borderId="3" xfId="0" applyNumberFormat="1" applyFont="1" applyBorder="1" applyAlignment="1">
      <alignment horizontal="center"/>
    </xf>
    <xf numFmtId="0" fontId="0" fillId="2" borderId="1" xfId="0" applyNumberFormat="1" applyFont="1" applyFill="1" applyBorder="1" applyAlignment="1">
      <alignment horizontal="centerContinuous"/>
    </xf>
    <xf numFmtId="0" fontId="0" fillId="3" borderId="1" xfId="0" applyNumberFormat="1" applyFont="1" applyFill="1" applyBorder="1" applyAlignment="1">
      <alignment horizontal="center"/>
    </xf>
    <xf numFmtId="0" fontId="6" fillId="3" borderId="1" xfId="0" applyNumberFormat="1" applyFont="1" applyFill="1" applyBorder="1" applyAlignment="1">
      <alignment horizontal="left" wrapText="1"/>
    </xf>
    <xf numFmtId="0" fontId="0" fillId="0" borderId="3" xfId="0" applyNumberFormat="1" applyBorder="1" applyAlignment="1">
      <alignment/>
    </xf>
    <xf numFmtId="0" fontId="0" fillId="0" borderId="7" xfId="0" applyNumberFormat="1" applyBorder="1" applyAlignment="1">
      <alignment/>
    </xf>
    <xf numFmtId="0" fontId="0" fillId="0" borderId="4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Continuous"/>
    </xf>
    <xf numFmtId="0" fontId="0" fillId="0" borderId="4" xfId="0" applyNumberFormat="1" applyFont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0" fontId="0" fillId="0" borderId="8" xfId="0" applyNumberFormat="1" applyFont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6" fillId="4" borderId="4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0" borderId="5" xfId="0" applyNumberFormat="1" applyFont="1" applyBorder="1" applyAlignment="1">
      <alignment horizontal="centerContinuous"/>
    </xf>
    <xf numFmtId="0" fontId="8" fillId="0" borderId="1" xfId="0" applyNumberFormat="1" applyFont="1" applyFill="1" applyBorder="1" applyAlignment="1">
      <alignment vertical="top" wrapText="1"/>
    </xf>
    <xf numFmtId="0" fontId="0" fillId="0" borderId="6" xfId="0" applyNumberFormat="1" applyFont="1" applyFill="1" applyBorder="1" applyAlignment="1">
      <alignment wrapText="1"/>
    </xf>
    <xf numFmtId="0" fontId="6" fillId="0" borderId="0" xfId="0" applyNumberFormat="1" applyFont="1" applyAlignment="1">
      <alignment/>
    </xf>
    <xf numFmtId="0" fontId="0" fillId="0" borderId="7" xfId="0" applyNumberFormat="1" applyFont="1" applyFill="1" applyBorder="1" applyAlignment="1">
      <alignment/>
    </xf>
    <xf numFmtId="0" fontId="0" fillId="0" borderId="1" xfId="0" applyNumberFormat="1" applyBorder="1" applyAlignment="1">
      <alignment/>
    </xf>
    <xf numFmtId="0" fontId="0" fillId="0" borderId="6" xfId="0" applyNumberFormat="1" applyFont="1" applyFill="1" applyBorder="1" applyAlignment="1">
      <alignment horizontal="centerContinuous"/>
    </xf>
    <xf numFmtId="0" fontId="2" fillId="0" borderId="1" xfId="0" applyNumberFormat="1" applyFont="1" applyBorder="1" applyAlignment="1">
      <alignment horizontal="centerContinuous" wrapText="1"/>
    </xf>
    <xf numFmtId="0" fontId="0" fillId="0" borderId="1" xfId="0" applyNumberFormat="1" applyFont="1" applyBorder="1" applyAlignment="1">
      <alignment horizontal="centerContinuous" wrapText="1"/>
    </xf>
    <xf numFmtId="0" fontId="0" fillId="0" borderId="6" xfId="0" applyNumberFormat="1" applyFont="1" applyBorder="1" applyAlignment="1" quotePrefix="1">
      <alignment horizontal="left" wrapText="1"/>
    </xf>
    <xf numFmtId="0" fontId="0" fillId="0" borderId="5" xfId="0" applyNumberFormat="1" applyFont="1" applyBorder="1" applyAlignment="1">
      <alignment horizontal="left"/>
    </xf>
    <xf numFmtId="0" fontId="2" fillId="0" borderId="13" xfId="0" applyNumberFormat="1" applyFont="1" applyFill="1" applyBorder="1" applyAlignment="1">
      <alignment horizontal="centerContinuous"/>
    </xf>
    <xf numFmtId="0" fontId="0" fillId="0" borderId="11" xfId="0" applyNumberFormat="1" applyFont="1" applyBorder="1" applyAlignment="1">
      <alignment horizontal="left"/>
    </xf>
    <xf numFmtId="0" fontId="0" fillId="0" borderId="7" xfId="0" applyNumberFormat="1" applyFont="1" applyBorder="1" applyAlignment="1">
      <alignment horizontal="left"/>
    </xf>
    <xf numFmtId="0" fontId="0" fillId="0" borderId="1" xfId="0" applyNumberFormat="1" applyFont="1" applyFill="1" applyBorder="1" applyAlignment="1">
      <alignment horizontal="left"/>
    </xf>
    <xf numFmtId="0" fontId="0" fillId="0" borderId="11" xfId="0" applyNumberFormat="1" applyFont="1" applyFill="1" applyBorder="1" applyAlignment="1">
      <alignment horizontal="centerContinuous"/>
    </xf>
    <xf numFmtId="0" fontId="0" fillId="0" borderId="12" xfId="0" applyNumberFormat="1" applyFont="1" applyFill="1" applyBorder="1" applyAlignment="1">
      <alignment horizontal="centerContinuous"/>
    </xf>
    <xf numFmtId="0" fontId="0" fillId="0" borderId="15" xfId="0" applyNumberFormat="1" applyFont="1" applyFill="1" applyBorder="1" applyAlignment="1">
      <alignment horizontal="centerContinuous"/>
    </xf>
    <xf numFmtId="0" fontId="0" fillId="0" borderId="15" xfId="0" applyNumberFormat="1" applyFont="1" applyBorder="1" applyAlignment="1">
      <alignment/>
    </xf>
    <xf numFmtId="0" fontId="0" fillId="2" borderId="1" xfId="0" applyNumberFormat="1" applyFont="1" applyFill="1" applyBorder="1" applyAlignment="1" quotePrefix="1">
      <alignment horizontal="center"/>
    </xf>
    <xf numFmtId="0" fontId="0" fillId="0" borderId="15" xfId="0" applyNumberFormat="1" applyFont="1" applyBorder="1" applyAlignment="1">
      <alignment horizontal="centerContinuous"/>
    </xf>
    <xf numFmtId="0" fontId="0" fillId="0" borderId="15" xfId="0" applyNumberFormat="1" applyBorder="1" applyAlignment="1">
      <alignment/>
    </xf>
    <xf numFmtId="0" fontId="0" fillId="0" borderId="0" xfId="0" applyNumberFormat="1" applyBorder="1" applyAlignment="1">
      <alignment/>
    </xf>
    <xf numFmtId="0" fontId="0" fillId="0" borderId="3" xfId="0" applyNumberFormat="1" applyFont="1" applyBorder="1" applyAlignment="1">
      <alignment horizontal="center" wrapText="1"/>
    </xf>
    <xf numFmtId="0" fontId="0" fillId="0" borderId="0" xfId="0" applyNumberFormat="1" applyFont="1" applyFill="1" applyAlignment="1">
      <alignment/>
    </xf>
    <xf numFmtId="172" fontId="0" fillId="0" borderId="1" xfId="0" applyNumberFormat="1" applyFont="1" applyBorder="1" applyAlignment="1">
      <alignment horizontal="center"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ill="1" applyBorder="1" applyAlignment="1">
      <alignment/>
    </xf>
    <xf numFmtId="0" fontId="0" fillId="0" borderId="1" xfId="0" applyNumberFormat="1" applyFont="1" applyFill="1" applyBorder="1" applyAlignment="1">
      <alignment/>
    </xf>
    <xf numFmtId="0" fontId="0" fillId="4" borderId="1" xfId="0" applyNumberFormat="1" applyFont="1" applyFill="1" applyBorder="1" applyAlignment="1">
      <alignment horizontal="center"/>
    </xf>
    <xf numFmtId="0" fontId="0" fillId="0" borderId="6" xfId="0" applyNumberFormat="1" applyFont="1" applyBorder="1" applyAlignment="1">
      <alignment horizontal="centerContinuous"/>
    </xf>
    <xf numFmtId="0" fontId="2" fillId="0" borderId="1" xfId="0" applyNumberFormat="1" applyFont="1" applyBorder="1" applyAlignment="1">
      <alignment horizontal="center"/>
    </xf>
    <xf numFmtId="0" fontId="4" fillId="0" borderId="1" xfId="0" applyNumberFormat="1" applyFont="1" applyFill="1" applyBorder="1" applyAlignment="1">
      <alignment horizontal="centerContinuous"/>
    </xf>
    <xf numFmtId="0" fontId="4" fillId="0" borderId="5" xfId="0" applyNumberFormat="1" applyFont="1" applyFill="1" applyBorder="1" applyAlignment="1">
      <alignment horizontal="centerContinuous"/>
    </xf>
    <xf numFmtId="0" fontId="0" fillId="0" borderId="0" xfId="0" applyNumberFormat="1" applyFont="1" applyBorder="1" applyAlignment="1">
      <alignment horizontal="centerContinuous"/>
    </xf>
    <xf numFmtId="0" fontId="0" fillId="0" borderId="10" xfId="0" applyNumberFormat="1" applyFont="1" applyBorder="1" applyAlignment="1">
      <alignment horizontal="centerContinuous"/>
    </xf>
    <xf numFmtId="0" fontId="0" fillId="0" borderId="0" xfId="0" applyNumberFormat="1" applyFont="1" applyBorder="1" applyAlignment="1">
      <alignment horizontal="center"/>
    </xf>
    <xf numFmtId="0" fontId="0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NumberFormat="1" applyFont="1" applyBorder="1" applyAlignment="1">
      <alignment horizontal="left"/>
    </xf>
    <xf numFmtId="0" fontId="0" fillId="0" borderId="0" xfId="0" applyNumberFormat="1" applyFont="1" applyFill="1" applyBorder="1" applyAlignment="1">
      <alignment horizontal="center"/>
    </xf>
    <xf numFmtId="0" fontId="6" fillId="0" borderId="5" xfId="0" applyNumberFormat="1" applyFont="1" applyFill="1" applyBorder="1" applyAlignment="1">
      <alignment horizontal="centerContinuous"/>
    </xf>
    <xf numFmtId="0" fontId="0" fillId="0" borderId="1" xfId="0" applyBorder="1" applyAlignment="1">
      <alignment horizontal="center"/>
    </xf>
    <xf numFmtId="0" fontId="2" fillId="0" borderId="1" xfId="0" applyNumberFormat="1" applyFont="1" applyBorder="1" applyAlignment="1">
      <alignment horizontal="left"/>
    </xf>
    <xf numFmtId="0" fontId="0" fillId="0" borderId="4" xfId="0" applyNumberFormat="1" applyFont="1" applyBorder="1" applyAlignment="1">
      <alignment horizontal="left" wrapText="1"/>
    </xf>
    <xf numFmtId="0" fontId="2" fillId="2" borderId="1" xfId="0" applyNumberFormat="1" applyFont="1" applyFill="1" applyBorder="1" applyAlignment="1">
      <alignment horizontal="center"/>
    </xf>
    <xf numFmtId="0" fontId="2" fillId="0" borderId="1" xfId="0" applyNumberFormat="1" applyFont="1" applyFill="1" applyBorder="1" applyAlignment="1">
      <alignment horizontal="center"/>
    </xf>
    <xf numFmtId="0" fontId="2" fillId="2" borderId="3" xfId="0" applyNumberFormat="1" applyFont="1" applyFill="1" applyBorder="1" applyAlignment="1">
      <alignment horizontal="center"/>
    </xf>
    <xf numFmtId="0" fontId="0" fillId="2" borderId="1" xfId="0" applyNumberFormat="1" applyFill="1" applyBorder="1" applyAlignment="1">
      <alignment/>
    </xf>
    <xf numFmtId="0" fontId="11" fillId="0" borderId="0" xfId="0" applyFont="1" applyAlignment="1">
      <alignment horizontal="left"/>
    </xf>
    <xf numFmtId="0" fontId="0" fillId="0" borderId="16" xfId="0" applyNumberFormat="1" applyBorder="1" applyAlignment="1">
      <alignment/>
    </xf>
    <xf numFmtId="0" fontId="0" fillId="0" borderId="17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4" fillId="0" borderId="8" xfId="0" applyNumberFormat="1" applyFont="1" applyBorder="1" applyAlignment="1">
      <alignment horizontal="centerContinuous"/>
    </xf>
    <xf numFmtId="0" fontId="0" fillId="0" borderId="13" xfId="0" applyNumberFormat="1" applyFill="1" applyBorder="1" applyAlignment="1">
      <alignment horizontal="centerContinuous"/>
    </xf>
    <xf numFmtId="0" fontId="0" fillId="0" borderId="11" xfId="0" applyNumberFormat="1" applyBorder="1" applyAlignment="1">
      <alignment horizontal="centerContinuous"/>
    </xf>
    <xf numFmtId="0" fontId="0" fillId="0" borderId="16" xfId="0" applyNumberFormat="1" applyFont="1" applyBorder="1" applyAlignment="1">
      <alignment horizontal="center"/>
    </xf>
    <xf numFmtId="0" fontId="0" fillId="0" borderId="18" xfId="0" applyNumberFormat="1" applyFont="1" applyBorder="1" applyAlignment="1">
      <alignment horizontal="center"/>
    </xf>
    <xf numFmtId="0" fontId="0" fillId="0" borderId="19" xfId="0" applyNumberFormat="1" applyFont="1" applyBorder="1" applyAlignment="1">
      <alignment horizontal="center"/>
    </xf>
    <xf numFmtId="0" fontId="0" fillId="2" borderId="17" xfId="0" applyNumberFormat="1" applyFont="1" applyFill="1" applyBorder="1" applyAlignment="1">
      <alignment horizontal="center"/>
    </xf>
    <xf numFmtId="0" fontId="0" fillId="0" borderId="17" xfId="0" applyNumberFormat="1" applyFont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0" fontId="0" fillId="0" borderId="16" xfId="0" applyNumberFormat="1" applyBorder="1" applyAlignment="1">
      <alignment horizontal="center"/>
    </xf>
    <xf numFmtId="0" fontId="0" fillId="0" borderId="20" xfId="0" applyNumberFormat="1" applyFont="1" applyBorder="1" applyAlignment="1">
      <alignment horizontal="center"/>
    </xf>
    <xf numFmtId="0" fontId="2" fillId="0" borderId="12" xfId="0" applyNumberFormat="1" applyFont="1" applyFill="1" applyBorder="1" applyAlignment="1">
      <alignment horizontal="centerContinuous"/>
    </xf>
    <xf numFmtId="0" fontId="2" fillId="0" borderId="21" xfId="0" applyNumberFormat="1" applyFont="1" applyBorder="1" applyAlignment="1">
      <alignment horizontal="centerContinuous"/>
    </xf>
    <xf numFmtId="0" fontId="0" fillId="0" borderId="22" xfId="0" applyNumberFormat="1" applyBorder="1" applyAlignment="1">
      <alignment horizontal="centerContinuous"/>
    </xf>
    <xf numFmtId="0" fontId="0" fillId="0" borderId="23" xfId="0" applyNumberFormat="1" applyBorder="1" applyAlignment="1">
      <alignment horizontal="centerContinuous"/>
    </xf>
    <xf numFmtId="0" fontId="2" fillId="0" borderId="24" xfId="0" applyNumberFormat="1" applyFont="1" applyBorder="1" applyAlignment="1">
      <alignment horizontal="centerContinuous"/>
    </xf>
    <xf numFmtId="0" fontId="0" fillId="0" borderId="25" xfId="0" applyNumberFormat="1" applyFont="1" applyBorder="1" applyAlignment="1">
      <alignment horizontal="centerContinuous"/>
    </xf>
    <xf numFmtId="0" fontId="0" fillId="0" borderId="26" xfId="0" applyNumberFormat="1" applyBorder="1" applyAlignment="1">
      <alignment horizontal="center"/>
    </xf>
    <xf numFmtId="0" fontId="4" fillId="0" borderId="27" xfId="0" applyNumberFormat="1" applyFont="1" applyBorder="1" applyAlignment="1">
      <alignment horizontal="centerContinuous"/>
    </xf>
    <xf numFmtId="0" fontId="4" fillId="0" borderId="28" xfId="0" applyNumberFormat="1" applyFont="1" applyBorder="1" applyAlignment="1">
      <alignment horizontal="centerContinuous"/>
    </xf>
    <xf numFmtId="0" fontId="0" fillId="0" borderId="27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left"/>
    </xf>
    <xf numFmtId="0" fontId="2" fillId="0" borderId="29" xfId="0" applyNumberFormat="1" applyFont="1" applyFill="1" applyBorder="1" applyAlignment="1">
      <alignment horizontal="centerContinuous"/>
    </xf>
    <xf numFmtId="0" fontId="2" fillId="0" borderId="30" xfId="0" applyNumberFormat="1" applyFont="1" applyFill="1" applyBorder="1" applyAlignment="1">
      <alignment horizontal="centerContinuous"/>
    </xf>
    <xf numFmtId="0" fontId="0" fillId="0" borderId="29" xfId="0" applyNumberFormat="1" applyFont="1" applyBorder="1" applyAlignment="1" quotePrefix="1">
      <alignment horizontal="left" wrapText="1"/>
    </xf>
    <xf numFmtId="0" fontId="0" fillId="0" borderId="29" xfId="0" applyNumberFormat="1" applyFont="1" applyBorder="1" applyAlignment="1">
      <alignment horizontal="left" wrapText="1"/>
    </xf>
    <xf numFmtId="0" fontId="0" fillId="0" borderId="30" xfId="0" applyNumberFormat="1" applyFont="1" applyBorder="1" applyAlignment="1">
      <alignment horizontal="center"/>
    </xf>
    <xf numFmtId="0" fontId="0" fillId="0" borderId="30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left" wrapText="1"/>
    </xf>
    <xf numFmtId="0" fontId="0" fillId="0" borderId="29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 wrapText="1"/>
    </xf>
    <xf numFmtId="0" fontId="0" fillId="0" borderId="31" xfId="0" applyNumberFormat="1" applyFont="1" applyBorder="1" applyAlignment="1">
      <alignment horizontal="left"/>
    </xf>
    <xf numFmtId="0" fontId="4" fillId="0" borderId="31" xfId="0" applyNumberFormat="1" applyFont="1" applyBorder="1" applyAlignment="1">
      <alignment horizontal="left"/>
    </xf>
    <xf numFmtId="0" fontId="2" fillId="0" borderId="30" xfId="0" applyNumberFormat="1" applyFont="1" applyBorder="1" applyAlignment="1">
      <alignment horizontal="center"/>
    </xf>
    <xf numFmtId="0" fontId="0" fillId="0" borderId="32" xfId="0" applyNumberFormat="1" applyFont="1" applyBorder="1" applyAlignment="1">
      <alignment horizontal="center"/>
    </xf>
    <xf numFmtId="0" fontId="0" fillId="0" borderId="30" xfId="0" applyNumberFormat="1" applyFont="1" applyFill="1" applyBorder="1" applyAlignment="1">
      <alignment horizontal="centerContinuous"/>
    </xf>
    <xf numFmtId="0" fontId="2" fillId="0" borderId="33" xfId="0" applyNumberFormat="1" applyFont="1" applyFill="1" applyBorder="1" applyAlignment="1">
      <alignment horizontal="centerContinuous"/>
    </xf>
    <xf numFmtId="0" fontId="0" fillId="0" borderId="34" xfId="0" applyNumberFormat="1" applyFont="1" applyFill="1" applyBorder="1" applyAlignment="1">
      <alignment horizontal="centerContinuous"/>
    </xf>
    <xf numFmtId="0" fontId="0" fillId="0" borderId="29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center"/>
    </xf>
    <xf numFmtId="0" fontId="2" fillId="0" borderId="24" xfId="0" applyNumberFormat="1" applyFont="1" applyFill="1" applyBorder="1" applyAlignment="1">
      <alignment horizontal="centerContinuous"/>
    </xf>
    <xf numFmtId="0" fontId="0" fillId="0" borderId="30" xfId="0" applyNumberFormat="1" applyFont="1" applyBorder="1" applyAlignment="1">
      <alignment/>
    </xf>
    <xf numFmtId="0" fontId="0" fillId="0" borderId="29" xfId="0" applyNumberFormat="1" applyFont="1" applyBorder="1" applyAlignment="1" quotePrefix="1">
      <alignment horizontal="left"/>
    </xf>
    <xf numFmtId="0" fontId="0" fillId="0" borderId="29" xfId="0" applyNumberFormat="1" applyFont="1" applyBorder="1" applyAlignment="1" quotePrefix="1">
      <alignment horizontal="left"/>
    </xf>
    <xf numFmtId="0" fontId="4" fillId="0" borderId="35" xfId="0" applyNumberFormat="1" applyFont="1" applyFill="1" applyBorder="1" applyAlignment="1">
      <alignment horizontal="centerContinuous"/>
    </xf>
    <xf numFmtId="0" fontId="0" fillId="0" borderId="36" xfId="0" applyNumberFormat="1" applyFont="1" applyFill="1" applyBorder="1" applyAlignment="1">
      <alignment horizontal="centerContinuous"/>
    </xf>
    <xf numFmtId="0" fontId="0" fillId="0" borderId="25" xfId="0" applyNumberFormat="1" applyFont="1" applyFill="1" applyBorder="1" applyAlignment="1">
      <alignment horizontal="centerContinuous"/>
    </xf>
    <xf numFmtId="0" fontId="0" fillId="0" borderId="24" xfId="0" applyNumberFormat="1" applyFont="1" applyBorder="1" applyAlignment="1">
      <alignment horizontal="centerContinuous"/>
    </xf>
    <xf numFmtId="0" fontId="0" fillId="0" borderId="30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left"/>
    </xf>
    <xf numFmtId="0" fontId="6" fillId="0" borderId="27" xfId="0" applyNumberFormat="1" applyFont="1" applyBorder="1" applyAlignment="1">
      <alignment horizontal="left"/>
    </xf>
    <xf numFmtId="0" fontId="6" fillId="0" borderId="24" xfId="0" applyNumberFormat="1" applyFont="1" applyBorder="1" applyAlignment="1">
      <alignment horizontal="centerContinuous"/>
    </xf>
    <xf numFmtId="0" fontId="5" fillId="0" borderId="29" xfId="0" applyNumberFormat="1" applyFont="1" applyBorder="1" applyAlignment="1">
      <alignment horizontal="left"/>
    </xf>
    <xf numFmtId="0" fontId="0" fillId="0" borderId="24" xfId="0" applyNumberFormat="1" applyFont="1" applyFill="1" applyBorder="1" applyAlignment="1">
      <alignment horizontal="centerContinuous"/>
    </xf>
    <xf numFmtId="0" fontId="6" fillId="0" borderId="29" xfId="0" applyNumberFormat="1" applyFont="1" applyFill="1" applyBorder="1" applyAlignment="1">
      <alignment horizontal="centerContinuous"/>
    </xf>
    <xf numFmtId="0" fontId="0" fillId="5" borderId="29" xfId="0" applyNumberFormat="1" applyFont="1" applyFill="1" applyBorder="1" applyAlignment="1">
      <alignment horizontal="left"/>
    </xf>
    <xf numFmtId="0" fontId="0" fillId="5" borderId="30" xfId="0" applyNumberFormat="1" applyFont="1" applyFill="1" applyBorder="1" applyAlignment="1">
      <alignment horizontal="center"/>
    </xf>
    <xf numFmtId="0" fontId="0" fillId="0" borderId="33" xfId="0" applyNumberFormat="1" applyFont="1" applyBorder="1" applyAlignment="1">
      <alignment horizontal="left"/>
    </xf>
    <xf numFmtId="0" fontId="0" fillId="0" borderId="24" xfId="0" applyNumberFormat="1" applyFont="1" applyBorder="1" applyAlignment="1">
      <alignment horizontal="left"/>
    </xf>
    <xf numFmtId="0" fontId="6" fillId="0" borderId="25" xfId="0" applyNumberFormat="1" applyFont="1" applyFill="1" applyBorder="1" applyAlignment="1">
      <alignment horizontal="centerContinuous"/>
    </xf>
    <xf numFmtId="0" fontId="0" fillId="4" borderId="29" xfId="0" applyNumberFormat="1" applyFont="1" applyFill="1" applyBorder="1" applyAlignment="1">
      <alignment horizontal="left"/>
    </xf>
    <xf numFmtId="0" fontId="0" fillId="4" borderId="30" xfId="0" applyNumberFormat="1" applyFont="1" applyFill="1" applyBorder="1" applyAlignment="1">
      <alignment horizontal="center"/>
    </xf>
    <xf numFmtId="0" fontId="6" fillId="0" borderId="29" xfId="0" applyNumberFormat="1" applyFont="1" applyFill="1" applyBorder="1" applyAlignment="1">
      <alignment horizontal="left"/>
    </xf>
    <xf numFmtId="0" fontId="6" fillId="3" borderId="29" xfId="0" applyNumberFormat="1" applyFont="1" applyFill="1" applyBorder="1" applyAlignment="1">
      <alignment horizontal="left"/>
    </xf>
    <xf numFmtId="0" fontId="0" fillId="3" borderId="30" xfId="0" applyNumberFormat="1" applyFont="1" applyFill="1" applyBorder="1" applyAlignment="1">
      <alignment horizontal="center"/>
    </xf>
    <xf numFmtId="0" fontId="6" fillId="0" borderId="29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left"/>
    </xf>
    <xf numFmtId="0" fontId="0" fillId="0" borderId="31" xfId="0" applyNumberFormat="1" applyFont="1" applyBorder="1" applyAlignment="1">
      <alignment horizontal="left" wrapText="1"/>
    </xf>
    <xf numFmtId="0" fontId="0" fillId="0" borderId="37" xfId="0" applyNumberFormat="1" applyFont="1" applyBorder="1" applyAlignment="1">
      <alignment horizontal="left"/>
    </xf>
    <xf numFmtId="0" fontId="0" fillId="0" borderId="38" xfId="0" applyNumberFormat="1" applyFont="1" applyBorder="1" applyAlignment="1">
      <alignment horizontal="center"/>
    </xf>
    <xf numFmtId="0" fontId="0" fillId="0" borderId="39" xfId="0" applyNumberFormat="1" applyFont="1" applyBorder="1" applyAlignment="1">
      <alignment horizontal="centerContinuous"/>
    </xf>
    <xf numFmtId="0" fontId="0" fillId="0" borderId="40" xfId="0" applyNumberFormat="1" applyFont="1" applyFill="1" applyBorder="1" applyAlignment="1">
      <alignment horizontal="centerContinuous"/>
    </xf>
    <xf numFmtId="0" fontId="0" fillId="0" borderId="35" xfId="0" applyNumberFormat="1" applyFont="1" applyFill="1" applyBorder="1" applyAlignment="1">
      <alignment horizontal="centerContinuous"/>
    </xf>
    <xf numFmtId="0" fontId="2" fillId="0" borderId="26" xfId="0" applyNumberFormat="1" applyFont="1" applyFill="1" applyBorder="1" applyAlignment="1">
      <alignment horizontal="centerContinuous"/>
    </xf>
    <xf numFmtId="0" fontId="2" fillId="0" borderId="17" xfId="0" applyNumberFormat="1" applyFont="1" applyFill="1" applyBorder="1" applyAlignment="1">
      <alignment horizontal="centerContinuous"/>
    </xf>
    <xf numFmtId="0" fontId="2" fillId="0" borderId="41" xfId="0" applyNumberFormat="1" applyFont="1" applyFill="1" applyBorder="1" applyAlignment="1">
      <alignment horizontal="centerContinuous"/>
    </xf>
    <xf numFmtId="0" fontId="0" fillId="0" borderId="25" xfId="0" applyNumberFormat="1" applyBorder="1" applyAlignment="1">
      <alignment horizontal="centerContinuous"/>
    </xf>
    <xf numFmtId="0" fontId="2" fillId="0" borderId="34" xfId="0" applyNumberFormat="1" applyFont="1" applyFill="1" applyBorder="1" applyAlignment="1">
      <alignment horizontal="centerContinuous"/>
    </xf>
    <xf numFmtId="0" fontId="0" fillId="0" borderId="28" xfId="0" applyNumberFormat="1" applyFont="1" applyBorder="1" applyAlignment="1">
      <alignment horizontal="left"/>
    </xf>
    <xf numFmtId="0" fontId="0" fillId="0" borderId="30" xfId="0" applyNumberFormat="1" applyFont="1" applyBorder="1" applyAlignment="1">
      <alignment horizontal="left"/>
    </xf>
    <xf numFmtId="0" fontId="2" fillId="0" borderId="25" xfId="0" applyNumberFormat="1" applyFont="1" applyFill="1" applyBorder="1" applyAlignment="1">
      <alignment horizontal="centerContinuous"/>
    </xf>
    <xf numFmtId="0" fontId="0" fillId="0" borderId="25" xfId="0" applyNumberFormat="1" applyFont="1" applyBorder="1" applyAlignment="1" quotePrefix="1">
      <alignment horizontal="left" wrapText="1"/>
    </xf>
    <xf numFmtId="0" fontId="0" fillId="0" borderId="25" xfId="0" applyNumberFormat="1" applyFont="1" applyBorder="1" applyAlignment="1">
      <alignment horizontal="left"/>
    </xf>
    <xf numFmtId="0" fontId="0" fillId="0" borderId="30" xfId="0" applyNumberFormat="1" applyFont="1" applyBorder="1" applyAlignment="1" quotePrefix="1">
      <alignment horizontal="left"/>
    </xf>
    <xf numFmtId="0" fontId="0" fillId="0" borderId="30" xfId="0" applyNumberFormat="1" applyFont="1" applyBorder="1" applyAlignment="1" quotePrefix="1">
      <alignment horizontal="left"/>
    </xf>
    <xf numFmtId="0" fontId="4" fillId="0" borderId="30" xfId="0" applyNumberFormat="1" applyFont="1" applyFill="1" applyBorder="1" applyAlignment="1">
      <alignment horizontal="centerContinuous"/>
    </xf>
    <xf numFmtId="0" fontId="0" fillId="0" borderId="30" xfId="0" applyNumberFormat="1" applyFont="1" applyFill="1" applyBorder="1" applyAlignment="1">
      <alignment horizontal="left"/>
    </xf>
    <xf numFmtId="0" fontId="0" fillId="0" borderId="34" xfId="0" applyNumberFormat="1" applyFont="1" applyBorder="1" applyAlignment="1">
      <alignment horizontal="left"/>
    </xf>
    <xf numFmtId="0" fontId="4" fillId="0" borderId="25" xfId="0" applyNumberFormat="1" applyFont="1" applyFill="1" applyBorder="1" applyAlignment="1">
      <alignment horizontal="centerContinuous"/>
    </xf>
    <xf numFmtId="0" fontId="6" fillId="0" borderId="28" xfId="0" applyNumberFormat="1" applyFont="1" applyBorder="1" applyAlignment="1">
      <alignment horizontal="left"/>
    </xf>
    <xf numFmtId="0" fontId="6" fillId="0" borderId="32" xfId="0" applyNumberFormat="1" applyFont="1" applyBorder="1" applyAlignment="1">
      <alignment horizontal="left"/>
    </xf>
    <xf numFmtId="0" fontId="5" fillId="0" borderId="30" xfId="0" applyNumberFormat="1" applyFont="1" applyBorder="1" applyAlignment="1">
      <alignment horizontal="left"/>
    </xf>
    <xf numFmtId="0" fontId="0" fillId="5" borderId="30" xfId="0" applyNumberFormat="1" applyFont="1" applyFill="1" applyBorder="1" applyAlignment="1">
      <alignment horizontal="left"/>
    </xf>
    <xf numFmtId="0" fontId="6" fillId="4" borderId="30" xfId="0" applyNumberFormat="1" applyFont="1" applyFill="1" applyBorder="1" applyAlignment="1">
      <alignment horizontal="left"/>
    </xf>
    <xf numFmtId="0" fontId="2" fillId="0" borderId="36" xfId="0" applyNumberFormat="1" applyFont="1" applyFill="1" applyBorder="1" applyAlignment="1">
      <alignment horizontal="centerContinuous"/>
    </xf>
    <xf numFmtId="0" fontId="6" fillId="3" borderId="30" xfId="0" applyNumberFormat="1" applyFont="1" applyFill="1" applyBorder="1" applyAlignment="1">
      <alignment horizontal="left"/>
    </xf>
    <xf numFmtId="0" fontId="6" fillId="0" borderId="30" xfId="0" applyNumberFormat="1" applyFont="1" applyBorder="1" applyAlignment="1">
      <alignment horizontal="left"/>
    </xf>
    <xf numFmtId="0" fontId="0" fillId="0" borderId="28" xfId="0" applyNumberFormat="1" applyFont="1" applyBorder="1" applyAlignment="1">
      <alignment horizontal="left"/>
    </xf>
    <xf numFmtId="0" fontId="0" fillId="0" borderId="32" xfId="0" applyNumberFormat="1" applyFont="1" applyBorder="1" applyAlignment="1">
      <alignment horizontal="left" wrapText="1"/>
    </xf>
    <xf numFmtId="0" fontId="0" fillId="0" borderId="38" xfId="0" applyNumberFormat="1" applyFont="1" applyBorder="1" applyAlignment="1">
      <alignment horizontal="left"/>
    </xf>
    <xf numFmtId="0" fontId="0" fillId="0" borderId="25" xfId="0" applyNumberFormat="1" applyFont="1" applyBorder="1" applyAlignment="1">
      <alignment horizontal="left"/>
    </xf>
    <xf numFmtId="0" fontId="0" fillId="0" borderId="40" xfId="0" applyNumberFormat="1" applyFont="1" applyBorder="1" applyAlignment="1">
      <alignment horizontal="centerContinuous"/>
    </xf>
    <xf numFmtId="0" fontId="0" fillId="0" borderId="36" xfId="0" applyNumberFormat="1" applyFont="1" applyBorder="1" applyAlignment="1">
      <alignment horizontal="centerContinuous"/>
    </xf>
    <xf numFmtId="0" fontId="0" fillId="0" borderId="17" xfId="0" applyNumberFormat="1" applyFont="1" applyBorder="1" applyAlignment="1">
      <alignment horizontal="centerContinuous"/>
    </xf>
    <xf numFmtId="0" fontId="0" fillId="0" borderId="42" xfId="0" applyNumberFormat="1" applyBorder="1" applyAlignment="1">
      <alignment horizontal="center"/>
    </xf>
    <xf numFmtId="0" fontId="0" fillId="0" borderId="43" xfId="0" applyNumberFormat="1" applyBorder="1" applyAlignment="1">
      <alignment horizontal="center"/>
    </xf>
    <xf numFmtId="0" fontId="0" fillId="0" borderId="27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0" fillId="0" borderId="29" xfId="0" applyNumberFormat="1" applyFont="1" applyBorder="1" applyAlignment="1" quotePrefix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 wrapText="1"/>
    </xf>
    <xf numFmtId="0" fontId="0" fillId="0" borderId="29" xfId="0" applyNumberFormat="1" applyFont="1" applyBorder="1" applyAlignment="1">
      <alignment horizontal="center"/>
    </xf>
    <xf numFmtId="0" fontId="0" fillId="0" borderId="31" xfId="0" applyNumberFormat="1" applyFont="1" applyBorder="1" applyAlignment="1">
      <alignment horizontal="center"/>
    </xf>
    <xf numFmtId="0" fontId="4" fillId="0" borderId="29" xfId="0" applyNumberFormat="1" applyFont="1" applyFill="1" applyBorder="1" applyAlignment="1">
      <alignment horizontal="centerContinuous"/>
    </xf>
    <xf numFmtId="0" fontId="0" fillId="0" borderId="35" xfId="0" applyNumberFormat="1" applyFont="1" applyBorder="1" applyAlignment="1">
      <alignment horizontal="left"/>
    </xf>
    <xf numFmtId="0" fontId="6" fillId="0" borderId="31" xfId="0" applyNumberFormat="1" applyFont="1" applyBorder="1" applyAlignment="1">
      <alignment horizontal="left"/>
    </xf>
    <xf numFmtId="0" fontId="6" fillId="0" borderId="24" xfId="0" applyNumberFormat="1" applyFont="1" applyFill="1" applyBorder="1" applyAlignment="1">
      <alignment horizontal="centerContinuous"/>
    </xf>
    <xf numFmtId="0" fontId="6" fillId="4" borderId="29" xfId="0" applyNumberFormat="1" applyFont="1" applyFill="1" applyBorder="1" applyAlignment="1">
      <alignment horizontal="left"/>
    </xf>
    <xf numFmtId="0" fontId="0" fillId="0" borderId="35" xfId="0" applyNumberFormat="1" applyFont="1" applyBorder="1" applyAlignment="1">
      <alignment horizontal="centerContinuous"/>
    </xf>
    <xf numFmtId="0" fontId="2" fillId="0" borderId="44" xfId="0" applyNumberFormat="1" applyFont="1" applyBorder="1" applyAlignment="1">
      <alignment horizontal="centerContinuous"/>
    </xf>
    <xf numFmtId="0" fontId="0" fillId="0" borderId="45" xfId="0" applyNumberFormat="1" applyBorder="1" applyAlignment="1">
      <alignment horizontal="centerContinuous"/>
    </xf>
    <xf numFmtId="0" fontId="0" fillId="0" borderId="24" xfId="0" applyNumberFormat="1" applyBorder="1" applyAlignment="1">
      <alignment horizontal="centerContinuous"/>
    </xf>
    <xf numFmtId="0" fontId="2" fillId="0" borderId="29" xfId="0" applyNumberFormat="1" applyFont="1" applyBorder="1" applyAlignment="1">
      <alignment horizontal="center"/>
    </xf>
    <xf numFmtId="0" fontId="0" fillId="0" borderId="29" xfId="0" applyNumberFormat="1" applyFont="1" applyBorder="1" applyAlignment="1">
      <alignment horizontal="center"/>
    </xf>
    <xf numFmtId="0" fontId="0" fillId="0" borderId="29" xfId="0" applyNumberFormat="1" applyFont="1" applyFill="1" applyBorder="1" applyAlignment="1">
      <alignment horizontal="centerContinuous"/>
    </xf>
    <xf numFmtId="0" fontId="0" fillId="0" borderId="33" xfId="0" applyNumberFormat="1" applyFont="1" applyFill="1" applyBorder="1" applyAlignment="1">
      <alignment horizontal="centerContinuous"/>
    </xf>
    <xf numFmtId="0" fontId="0" fillId="0" borderId="29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 horizontal="center"/>
    </xf>
    <xf numFmtId="0" fontId="0" fillId="5" borderId="29" xfId="0" applyNumberFormat="1" applyFont="1" applyFill="1" applyBorder="1" applyAlignment="1">
      <alignment horizontal="center"/>
    </xf>
    <xf numFmtId="0" fontId="0" fillId="4" borderId="29" xfId="0" applyNumberFormat="1" applyFont="1" applyFill="1" applyBorder="1" applyAlignment="1">
      <alignment horizontal="center"/>
    </xf>
    <xf numFmtId="0" fontId="0" fillId="3" borderId="29" xfId="0" applyNumberFormat="1" applyFont="1" applyFill="1" applyBorder="1" applyAlignment="1">
      <alignment horizontal="center"/>
    </xf>
    <xf numFmtId="0" fontId="0" fillId="0" borderId="37" xfId="0" applyNumberFormat="1" applyFont="1" applyBorder="1" applyAlignment="1">
      <alignment horizontal="center"/>
    </xf>
    <xf numFmtId="0" fontId="0" fillId="0" borderId="39" xfId="0" applyNumberFormat="1" applyFont="1" applyFill="1" applyBorder="1" applyAlignment="1">
      <alignment horizontal="centerContinuous"/>
    </xf>
    <xf numFmtId="0" fontId="2" fillId="0" borderId="21" xfId="0" applyNumberFormat="1" applyFont="1" applyFill="1" applyBorder="1" applyAlignment="1">
      <alignment horizontal="centerContinuous"/>
    </xf>
    <xf numFmtId="0" fontId="2" fillId="0" borderId="22" xfId="0" applyNumberFormat="1" applyFont="1" applyFill="1" applyBorder="1" applyAlignment="1">
      <alignment horizontal="centerContinuous"/>
    </xf>
    <xf numFmtId="0" fontId="0" fillId="0" borderId="22" xfId="0" applyNumberFormat="1" applyFont="1" applyBorder="1" applyAlignment="1">
      <alignment horizontal="centerContinuous"/>
    </xf>
    <xf numFmtId="0" fontId="2" fillId="0" borderId="23" xfId="0" applyNumberFormat="1" applyFont="1" applyFill="1" applyBorder="1" applyAlignment="1">
      <alignment horizontal="centerContinuous"/>
    </xf>
    <xf numFmtId="0" fontId="0" fillId="0" borderId="27" xfId="0" applyNumberFormat="1" applyFont="1" applyFill="1" applyBorder="1" applyAlignment="1">
      <alignment horizontal="center"/>
    </xf>
    <xf numFmtId="0" fontId="3" fillId="2" borderId="28" xfId="0" applyNumberFormat="1" applyFont="1" applyFill="1" applyBorder="1" applyAlignment="1">
      <alignment horizontal="center"/>
    </xf>
    <xf numFmtId="0" fontId="3" fillId="0" borderId="26" xfId="0" applyNumberFormat="1" applyFont="1" applyFill="1" applyBorder="1" applyAlignment="1">
      <alignment horizontal="center"/>
    </xf>
    <xf numFmtId="0" fontId="0" fillId="2" borderId="41" xfId="0" applyNumberFormat="1" applyFont="1" applyFill="1" applyBorder="1" applyAlignment="1">
      <alignment horizontal="center"/>
    </xf>
    <xf numFmtId="0" fontId="0" fillId="0" borderId="27" xfId="0" applyNumberFormat="1" applyFont="1" applyFill="1" applyBorder="1" applyAlignment="1">
      <alignment horizontal="centerContinuous"/>
    </xf>
    <xf numFmtId="0" fontId="0" fillId="0" borderId="28" xfId="0" applyNumberFormat="1" applyFont="1" applyFill="1" applyBorder="1" applyAlignment="1">
      <alignment horizontal="centerContinuous"/>
    </xf>
    <xf numFmtId="0" fontId="0" fillId="2" borderId="3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>
      <alignment/>
    </xf>
    <xf numFmtId="0" fontId="0" fillId="0" borderId="29" xfId="0" applyNumberFormat="1" applyFont="1" applyFill="1" applyBorder="1" applyAlignment="1">
      <alignment horizontal="center" wrapText="1"/>
    </xf>
    <xf numFmtId="0" fontId="0" fillId="2" borderId="30" xfId="0" applyNumberFormat="1" applyFont="1" applyFill="1" applyBorder="1" applyAlignment="1">
      <alignment horizontal="center"/>
    </xf>
    <xf numFmtId="0" fontId="0" fillId="0" borderId="29" xfId="0" applyNumberFormat="1" applyFont="1" applyFill="1" applyBorder="1" applyAlignment="1">
      <alignment horizontal="center" wrapText="1"/>
    </xf>
    <xf numFmtId="0" fontId="0" fillId="0" borderId="29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2" fillId="2" borderId="30" xfId="0" applyNumberFormat="1" applyFont="1" applyFill="1" applyBorder="1" applyAlignment="1">
      <alignment horizontal="center"/>
    </xf>
    <xf numFmtId="0" fontId="0" fillId="0" borderId="31" xfId="0" applyNumberFormat="1" applyFont="1" applyFill="1" applyBorder="1" applyAlignment="1">
      <alignment horizontal="center"/>
    </xf>
    <xf numFmtId="0" fontId="0" fillId="2" borderId="32" xfId="0" applyNumberFormat="1" applyFont="1" applyFill="1" applyBorder="1" applyAlignment="1">
      <alignment horizontal="center"/>
    </xf>
    <xf numFmtId="0" fontId="0" fillId="2" borderId="30" xfId="0" applyNumberFormat="1" applyFont="1" applyFill="1" applyBorder="1" applyAlignment="1">
      <alignment horizontal="centerContinuous"/>
    </xf>
    <xf numFmtId="0" fontId="0" fillId="2" borderId="28" xfId="0" applyNumberFormat="1" applyFont="1" applyFill="1" applyBorder="1" applyAlignment="1">
      <alignment horizontal="center"/>
    </xf>
    <xf numFmtId="0" fontId="0" fillId="2" borderId="28" xfId="0" applyNumberFormat="1" applyFont="1" applyFill="1" applyBorder="1" applyAlignment="1" quotePrefix="1">
      <alignment horizontal="center"/>
    </xf>
    <xf numFmtId="0" fontId="0" fillId="0" borderId="27" xfId="0" applyNumberFormat="1" applyFont="1" applyFill="1" applyBorder="1" applyAlignment="1">
      <alignment horizontal="center" wrapText="1"/>
    </xf>
    <xf numFmtId="0" fontId="0" fillId="2" borderId="30" xfId="0" applyNumberFormat="1" applyFont="1" applyFill="1" applyBorder="1" applyAlignment="1">
      <alignment/>
    </xf>
    <xf numFmtId="0" fontId="6" fillId="4" borderId="29" xfId="0" applyNumberFormat="1" applyFont="1" applyFill="1" applyBorder="1" applyAlignment="1">
      <alignment horizontal="center"/>
    </xf>
    <xf numFmtId="0" fontId="6" fillId="2" borderId="30" xfId="0" applyNumberFormat="1" applyFont="1" applyFill="1" applyBorder="1" applyAlignment="1">
      <alignment horizontal="center"/>
    </xf>
    <xf numFmtId="0" fontId="0" fillId="3" borderId="29" xfId="0" applyNumberFormat="1" applyFont="1" applyFill="1" applyBorder="1" applyAlignment="1">
      <alignment horizontal="center"/>
    </xf>
    <xf numFmtId="0" fontId="0" fillId="2" borderId="38" xfId="0" applyNumberFormat="1" applyFont="1" applyFill="1" applyBorder="1" applyAlignment="1">
      <alignment horizontal="center"/>
    </xf>
    <xf numFmtId="0" fontId="0" fillId="0" borderId="37" xfId="0" applyNumberFormat="1" applyFont="1" applyFill="1" applyBorder="1" applyAlignment="1">
      <alignment horizontal="center"/>
    </xf>
    <xf numFmtId="0" fontId="2" fillId="0" borderId="46" xfId="0" applyNumberFormat="1" applyFont="1" applyFill="1" applyBorder="1" applyAlignment="1">
      <alignment horizontal="centerContinuous"/>
    </xf>
    <xf numFmtId="0" fontId="0" fillId="0" borderId="26" xfId="0" applyNumberFormat="1" applyFont="1" applyBorder="1" applyAlignment="1">
      <alignment horizontal="center"/>
    </xf>
    <xf numFmtId="0" fontId="0" fillId="0" borderId="27" xfId="0" applyNumberFormat="1" applyFont="1" applyBorder="1" applyAlignment="1">
      <alignment horizontal="centerContinuous"/>
    </xf>
    <xf numFmtId="0" fontId="0" fillId="0" borderId="39" xfId="0" applyNumberFormat="1" applyFont="1" applyBorder="1" applyAlignment="1">
      <alignment/>
    </xf>
    <xf numFmtId="0" fontId="0" fillId="0" borderId="32" xfId="0" applyNumberFormat="1" applyFont="1" applyFill="1" applyBorder="1" applyAlignment="1">
      <alignment horizontal="centerContinuous"/>
    </xf>
    <xf numFmtId="0" fontId="0" fillId="0" borderId="47" xfId="0" applyNumberFormat="1" applyBorder="1" applyAlignment="1">
      <alignment/>
    </xf>
    <xf numFmtId="0" fontId="0" fillId="0" borderId="48" xfId="0" applyNumberFormat="1" applyBorder="1" applyAlignment="1">
      <alignment/>
    </xf>
    <xf numFmtId="0" fontId="0" fillId="0" borderId="49" xfId="0" applyNumberFormat="1" applyBorder="1" applyAlignment="1">
      <alignment/>
    </xf>
    <xf numFmtId="0" fontId="4" fillId="0" borderId="50" xfId="0" applyNumberFormat="1" applyFont="1" applyBorder="1" applyAlignment="1">
      <alignment horizontal="centerContinuous"/>
    </xf>
    <xf numFmtId="0" fontId="0" fillId="0" borderId="50" xfId="0" applyNumberFormat="1" applyFont="1" applyBorder="1" applyAlignment="1">
      <alignment horizontal="left"/>
    </xf>
    <xf numFmtId="0" fontId="0" fillId="0" borderId="51" xfId="0" applyNumberFormat="1" applyFont="1" applyBorder="1" applyAlignment="1">
      <alignment horizontal="left" wrapText="1"/>
    </xf>
    <xf numFmtId="0" fontId="0" fillId="0" borderId="51" xfId="0" applyNumberFormat="1" applyFont="1" applyBorder="1" applyAlignment="1">
      <alignment horizontal="left"/>
    </xf>
    <xf numFmtId="0" fontId="0" fillId="0" borderId="52" xfId="0" applyNumberFormat="1" applyFont="1" applyBorder="1" applyAlignment="1">
      <alignment horizontal="left"/>
    </xf>
    <xf numFmtId="0" fontId="2" fillId="0" borderId="51" xfId="0" applyNumberFormat="1" applyFont="1" applyFill="1" applyBorder="1" applyAlignment="1">
      <alignment horizontal="centerContinuous"/>
    </xf>
    <xf numFmtId="0" fontId="0" fillId="0" borderId="51" xfId="0" applyNumberFormat="1" applyFont="1" applyBorder="1" applyAlignment="1" quotePrefix="1">
      <alignment horizontal="left" wrapText="1"/>
    </xf>
    <xf numFmtId="0" fontId="0" fillId="0" borderId="51" xfId="0" applyNumberFormat="1" applyFont="1" applyBorder="1" applyAlignment="1">
      <alignment horizontal="left" wrapText="1"/>
    </xf>
    <xf numFmtId="0" fontId="0" fillId="0" borderId="51" xfId="0" applyNumberFormat="1" applyFont="1" applyBorder="1" applyAlignment="1">
      <alignment horizontal="left" wrapText="1"/>
    </xf>
    <xf numFmtId="0" fontId="0" fillId="0" borderId="51" xfId="0" applyNumberFormat="1" applyFont="1" applyBorder="1" applyAlignment="1">
      <alignment horizontal="left"/>
    </xf>
    <xf numFmtId="0" fontId="4" fillId="0" borderId="51" xfId="0" applyNumberFormat="1" applyFont="1" applyBorder="1" applyAlignment="1">
      <alignment horizontal="left"/>
    </xf>
    <xf numFmtId="0" fontId="2" fillId="0" borderId="50" xfId="0" applyNumberFormat="1" applyFont="1" applyFill="1" applyBorder="1" applyAlignment="1">
      <alignment horizontal="centerContinuous"/>
    </xf>
    <xf numFmtId="0" fontId="0" fillId="0" borderId="51" xfId="0" applyNumberFormat="1" applyFont="1" applyBorder="1" applyAlignment="1">
      <alignment horizontal="left"/>
    </xf>
    <xf numFmtId="0" fontId="0" fillId="0" borderId="51" xfId="0" applyNumberFormat="1" applyFont="1" applyBorder="1" applyAlignment="1" quotePrefix="1">
      <alignment horizontal="left"/>
    </xf>
    <xf numFmtId="0" fontId="0" fillId="0" borderId="51" xfId="0" applyNumberFormat="1" applyFont="1" applyBorder="1" applyAlignment="1" quotePrefix="1">
      <alignment horizontal="left"/>
    </xf>
    <xf numFmtId="0" fontId="4" fillId="0" borderId="52" xfId="0" applyNumberFormat="1" applyFont="1" applyFill="1" applyBorder="1" applyAlignment="1">
      <alignment horizontal="centerContinuous"/>
    </xf>
    <xf numFmtId="0" fontId="0" fillId="0" borderId="51" xfId="0" applyNumberFormat="1" applyFont="1" applyFill="1" applyBorder="1" applyAlignment="1">
      <alignment horizontal="left"/>
    </xf>
    <xf numFmtId="0" fontId="4" fillId="0" borderId="51" xfId="0" applyNumberFormat="1" applyFont="1" applyFill="1" applyBorder="1" applyAlignment="1">
      <alignment horizontal="centerContinuous"/>
    </xf>
    <xf numFmtId="0" fontId="6" fillId="0" borderId="50" xfId="0" applyNumberFormat="1" applyFont="1" applyBorder="1" applyAlignment="1">
      <alignment horizontal="left"/>
    </xf>
    <xf numFmtId="0" fontId="6" fillId="0" borderId="52" xfId="0" applyNumberFormat="1" applyFont="1" applyBorder="1" applyAlignment="1">
      <alignment horizontal="left"/>
    </xf>
    <xf numFmtId="0" fontId="5" fillId="0" borderId="51" xfId="0" applyNumberFormat="1" applyFont="1" applyBorder="1" applyAlignment="1">
      <alignment horizontal="left"/>
    </xf>
    <xf numFmtId="0" fontId="6" fillId="0" borderId="51" xfId="0" applyNumberFormat="1" applyFont="1" applyFill="1" applyBorder="1" applyAlignment="1">
      <alignment horizontal="centerContinuous"/>
    </xf>
    <xf numFmtId="0" fontId="0" fillId="5" borderId="51" xfId="0" applyNumberFormat="1" applyFont="1" applyFill="1" applyBorder="1" applyAlignment="1">
      <alignment horizontal="left"/>
    </xf>
    <xf numFmtId="0" fontId="6" fillId="4" borderId="51" xfId="0" applyNumberFormat="1" applyFont="1" applyFill="1" applyBorder="1" applyAlignment="1">
      <alignment horizontal="left"/>
    </xf>
    <xf numFmtId="0" fontId="6" fillId="3" borderId="51" xfId="0" applyNumberFormat="1" applyFont="1" applyFill="1" applyBorder="1" applyAlignment="1">
      <alignment horizontal="left"/>
    </xf>
    <xf numFmtId="0" fontId="6" fillId="0" borderId="51" xfId="0" applyNumberFormat="1" applyFont="1" applyBorder="1" applyAlignment="1">
      <alignment horizontal="left"/>
    </xf>
    <xf numFmtId="0" fontId="0" fillId="0" borderId="50" xfId="0" applyNumberFormat="1" applyFont="1" applyBorder="1" applyAlignment="1">
      <alignment horizontal="left"/>
    </xf>
    <xf numFmtId="0" fontId="0" fillId="0" borderId="52" xfId="0" applyNumberFormat="1" applyFont="1" applyBorder="1" applyAlignment="1">
      <alignment horizontal="left" wrapText="1"/>
    </xf>
    <xf numFmtId="0" fontId="7" fillId="0" borderId="51" xfId="0" applyNumberFormat="1" applyFont="1" applyBorder="1" applyAlignment="1">
      <alignment horizontal="left"/>
    </xf>
    <xf numFmtId="0" fontId="0" fillId="0" borderId="13" xfId="0" applyNumberFormat="1" applyFont="1" applyBorder="1" applyAlignment="1">
      <alignment horizontal="centerContinuous"/>
    </xf>
    <xf numFmtId="0" fontId="0" fillId="0" borderId="33" xfId="0" applyNumberFormat="1" applyFont="1" applyBorder="1" applyAlignment="1">
      <alignment horizontal="centerContinuous"/>
    </xf>
    <xf numFmtId="0" fontId="0" fillId="0" borderId="34" xfId="0" applyNumberFormat="1" applyFont="1" applyBorder="1" applyAlignment="1">
      <alignment horizontal="centerContinuous"/>
    </xf>
    <xf numFmtId="0" fontId="2" fillId="2" borderId="41" xfId="0" applyNumberFormat="1" applyFont="1" applyFill="1" applyBorder="1" applyAlignment="1">
      <alignment horizontal="centerContinuous"/>
    </xf>
    <xf numFmtId="0" fontId="0" fillId="0" borderId="13" xfId="0" applyBorder="1" applyAlignment="1">
      <alignment/>
    </xf>
    <xf numFmtId="0" fontId="2" fillId="0" borderId="51" xfId="0" applyNumberFormat="1" applyFont="1" applyFill="1" applyBorder="1" applyAlignment="1">
      <alignment horizontal="right"/>
    </xf>
    <xf numFmtId="0" fontId="2" fillId="0" borderId="51" xfId="0" applyNumberFormat="1" applyFont="1" applyFill="1" applyBorder="1" applyAlignment="1">
      <alignment/>
    </xf>
    <xf numFmtId="0" fontId="2" fillId="0" borderId="51" xfId="0" applyNumberFormat="1" applyFont="1" applyFill="1" applyBorder="1" applyAlignment="1">
      <alignment horizontal="left"/>
    </xf>
    <xf numFmtId="0" fontId="0" fillId="0" borderId="8" xfId="0" applyNumberFormat="1" applyFont="1" applyFill="1" applyBorder="1" applyAlignment="1">
      <alignment horizontal="center"/>
    </xf>
    <xf numFmtId="0" fontId="0" fillId="0" borderId="53" xfId="0" applyNumberFormat="1" applyBorder="1" applyAlignment="1">
      <alignment horizontal="centerContinuous"/>
    </xf>
    <xf numFmtId="0" fontId="0" fillId="0" borderId="54" xfId="0" applyNumberFormat="1" applyBorder="1" applyAlignment="1">
      <alignment horizontal="center"/>
    </xf>
    <xf numFmtId="0" fontId="4" fillId="0" borderId="13" xfId="0" applyNumberFormat="1" applyFont="1" applyBorder="1" applyAlignment="1">
      <alignment horizontal="centerContinuous"/>
    </xf>
    <xf numFmtId="0" fontId="0" fillId="0" borderId="13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 wrapText="1"/>
    </xf>
    <xf numFmtId="0" fontId="2" fillId="0" borderId="5" xfId="0" applyNumberFormat="1" applyFont="1" applyBorder="1" applyAlignment="1">
      <alignment horizontal="center"/>
    </xf>
    <xf numFmtId="0" fontId="0" fillId="0" borderId="5" xfId="0" applyNumberFormat="1" applyFont="1" applyBorder="1" applyAlignment="1">
      <alignment horizontal="center"/>
    </xf>
    <xf numFmtId="0" fontId="0" fillId="0" borderId="10" xfId="0" applyNumberFormat="1" applyFont="1" applyBorder="1" applyAlignment="1">
      <alignment horizontal="center"/>
    </xf>
    <xf numFmtId="0" fontId="0" fillId="0" borderId="13" xfId="0" applyNumberFormat="1" applyFont="1" applyBorder="1" applyAlignment="1">
      <alignment horizontal="left"/>
    </xf>
    <xf numFmtId="0" fontId="0" fillId="0" borderId="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/>
    </xf>
    <xf numFmtId="0" fontId="0" fillId="0" borderId="5" xfId="0" applyNumberFormat="1" applyFont="1" applyBorder="1" applyAlignment="1" quotePrefix="1">
      <alignment horizontal="left" wrapText="1"/>
    </xf>
    <xf numFmtId="0" fontId="0" fillId="0" borderId="5" xfId="0" applyNumberFormat="1" applyFont="1" applyBorder="1" applyAlignment="1" quotePrefix="1">
      <alignment horizontal="left"/>
    </xf>
    <xf numFmtId="0" fontId="0" fillId="0" borderId="5" xfId="0" applyNumberFormat="1" applyFont="1" applyBorder="1" applyAlignment="1" quotePrefix="1">
      <alignment horizontal="left"/>
    </xf>
    <xf numFmtId="0" fontId="0" fillId="0" borderId="13" xfId="0" applyNumberFormat="1" applyFont="1" applyBorder="1" applyAlignment="1">
      <alignment horizontal="left"/>
    </xf>
    <xf numFmtId="0" fontId="0" fillId="0" borderId="5" xfId="0" applyNumberFormat="1" applyFont="1" applyFill="1" applyBorder="1" applyAlignment="1">
      <alignment horizontal="left"/>
    </xf>
    <xf numFmtId="0" fontId="6" fillId="0" borderId="13" xfId="0" applyNumberFormat="1" applyFont="1" applyBorder="1" applyAlignment="1">
      <alignment horizontal="left"/>
    </xf>
    <xf numFmtId="0" fontId="6" fillId="0" borderId="10" xfId="0" applyNumberFormat="1" applyFont="1" applyBorder="1" applyAlignment="1">
      <alignment horizontal="left"/>
    </xf>
    <xf numFmtId="0" fontId="5" fillId="0" borderId="5" xfId="0" applyNumberFormat="1" applyFont="1" applyBorder="1" applyAlignment="1">
      <alignment horizontal="left"/>
    </xf>
    <xf numFmtId="0" fontId="0" fillId="5" borderId="5" xfId="0" applyNumberFormat="1" applyFont="1" applyFill="1" applyBorder="1" applyAlignment="1">
      <alignment horizontal="left"/>
    </xf>
    <xf numFmtId="0" fontId="6" fillId="4" borderId="5" xfId="0" applyNumberFormat="1" applyFont="1" applyFill="1" applyBorder="1" applyAlignment="1">
      <alignment horizontal="left"/>
    </xf>
    <xf numFmtId="0" fontId="6" fillId="3" borderId="5" xfId="0" applyNumberFormat="1" applyFont="1" applyFill="1" applyBorder="1" applyAlignment="1">
      <alignment horizontal="left"/>
    </xf>
    <xf numFmtId="0" fontId="6" fillId="0" borderId="5" xfId="0" applyNumberFormat="1" applyFont="1" applyBorder="1" applyAlignment="1">
      <alignment horizontal="left"/>
    </xf>
    <xf numFmtId="0" fontId="0" fillId="0" borderId="10" xfId="0" applyNumberFormat="1" applyFont="1" applyBorder="1" applyAlignment="1">
      <alignment horizontal="left" wrapText="1"/>
    </xf>
    <xf numFmtId="0" fontId="2" fillId="0" borderId="55" xfId="0" applyNumberFormat="1" applyFont="1" applyFill="1" applyBorder="1" applyAlignment="1">
      <alignment horizontal="centerContinuous"/>
    </xf>
    <xf numFmtId="0" fontId="2" fillId="0" borderId="4" xfId="0" applyNumberFormat="1" applyFont="1" applyBorder="1" applyAlignment="1">
      <alignment horizontal="left"/>
    </xf>
    <xf numFmtId="0" fontId="0" fillId="2" borderId="0" xfId="0" applyNumberFormat="1" applyFont="1" applyFill="1" applyBorder="1" applyAlignment="1">
      <alignment horizontal="center"/>
    </xf>
    <xf numFmtId="0" fontId="0" fillId="2" borderId="15" xfId="0" applyNumberFormat="1" applyFont="1" applyFill="1" applyBorder="1" applyAlignment="1">
      <alignment horizontal="center"/>
    </xf>
    <xf numFmtId="0" fontId="6" fillId="0" borderId="35" xfId="0" applyNumberFormat="1" applyFont="1" applyBorder="1" applyAlignment="1">
      <alignment horizontal="left"/>
    </xf>
    <xf numFmtId="0" fontId="6" fillId="0" borderId="36" xfId="0" applyNumberFormat="1" applyFont="1" applyBorder="1" applyAlignment="1">
      <alignment horizontal="left"/>
    </xf>
    <xf numFmtId="0" fontId="0" fillId="0" borderId="35" xfId="0" applyNumberFormat="1" applyFont="1" applyBorder="1" applyAlignment="1">
      <alignment horizontal="center"/>
    </xf>
    <xf numFmtId="0" fontId="0" fillId="0" borderId="36" xfId="0" applyNumberFormat="1" applyFont="1" applyBorder="1" applyAlignment="1">
      <alignment horizontal="center"/>
    </xf>
    <xf numFmtId="0" fontId="0" fillId="0" borderId="35" xfId="0" applyNumberFormat="1" applyFont="1" applyFill="1" applyBorder="1" applyAlignment="1">
      <alignment horizontal="center"/>
    </xf>
    <xf numFmtId="0" fontId="0" fillId="2" borderId="36" xfId="0" applyNumberFormat="1" applyFont="1" applyFill="1" applyBorder="1" applyAlignment="1">
      <alignment horizontal="center"/>
    </xf>
    <xf numFmtId="0" fontId="6" fillId="3" borderId="6" xfId="0" applyNumberFormat="1" applyFont="1" applyFill="1" applyBorder="1" applyAlignment="1">
      <alignment horizontal="left"/>
    </xf>
    <xf numFmtId="0" fontId="6" fillId="3" borderId="4" xfId="0" applyNumberFormat="1" applyFont="1" applyFill="1" applyBorder="1" applyAlignment="1">
      <alignment horizontal="left"/>
    </xf>
    <xf numFmtId="0" fontId="0" fillId="3" borderId="6" xfId="0" applyNumberFormat="1" applyFont="1" applyFill="1" applyBorder="1" applyAlignment="1">
      <alignment horizontal="center"/>
    </xf>
    <xf numFmtId="0" fontId="0" fillId="3" borderId="4" xfId="0" applyNumberFormat="1" applyFont="1" applyFill="1" applyBorder="1" applyAlignment="1">
      <alignment horizontal="center"/>
    </xf>
    <xf numFmtId="0" fontId="0" fillId="4" borderId="1" xfId="0" applyNumberFormat="1" applyFont="1" applyFill="1" applyBorder="1" applyAlignment="1">
      <alignment horizontal="left" wrapText="1"/>
    </xf>
    <xf numFmtId="0" fontId="0" fillId="0" borderId="9" xfId="0" applyNumberFormat="1" applyFont="1" applyBorder="1" applyAlignment="1">
      <alignment horizontal="left"/>
    </xf>
    <xf numFmtId="0" fontId="0" fillId="2" borderId="10" xfId="0" applyNumberFormat="1" applyFont="1" applyFill="1" applyBorder="1" applyAlignment="1">
      <alignment horizontal="center"/>
    </xf>
    <xf numFmtId="0" fontId="0" fillId="0" borderId="10" xfId="0" applyNumberFormat="1" applyFont="1" applyFill="1" applyBorder="1" applyAlignment="1">
      <alignment horizontal="center"/>
    </xf>
    <xf numFmtId="0" fontId="0" fillId="2" borderId="12" xfId="0" applyNumberFormat="1" applyFont="1" applyFill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0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9" xfId="0" applyNumberFormat="1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0" fontId="0" fillId="3" borderId="1" xfId="0" applyNumberFormat="1" applyFont="1" applyFill="1" applyBorder="1" applyAlignment="1">
      <alignment horizontal="left"/>
    </xf>
    <xf numFmtId="0" fontId="0" fillId="0" borderId="1" xfId="0" applyNumberFormat="1" applyFont="1" applyFill="1" applyBorder="1" applyAlignment="1">
      <alignment horizontal="right"/>
    </xf>
    <xf numFmtId="0" fontId="0" fillId="0" borderId="1" xfId="0" applyNumberFormat="1" applyFont="1" applyBorder="1" applyAlignment="1">
      <alignment horizontal="center" vertical="center" wrapText="1"/>
    </xf>
    <xf numFmtId="0" fontId="2" fillId="0" borderId="3" xfId="0" applyNumberFormat="1" applyFont="1" applyFill="1" applyBorder="1" applyAlignment="1">
      <alignment horizontal="centerContinuous"/>
    </xf>
    <xf numFmtId="0" fontId="0" fillId="0" borderId="37" xfId="0" applyNumberFormat="1" applyBorder="1" applyAlignment="1">
      <alignment horizontal="center"/>
    </xf>
    <xf numFmtId="0" fontId="0" fillId="0" borderId="7" xfId="0" applyNumberFormat="1" applyBorder="1" applyAlignment="1">
      <alignment horizontal="center"/>
    </xf>
    <xf numFmtId="0" fontId="0" fillId="0" borderId="39" xfId="0" applyNumberFormat="1" applyBorder="1" applyAlignment="1">
      <alignment horizontal="center"/>
    </xf>
    <xf numFmtId="0" fontId="0" fillId="0" borderId="38" xfId="0" applyNumberFormat="1" applyBorder="1" applyAlignment="1">
      <alignment horizontal="center"/>
    </xf>
    <xf numFmtId="0" fontId="0" fillId="0" borderId="0" xfId="0" applyNumberFormat="1" applyBorder="1" applyAlignment="1">
      <alignment horizontal="center"/>
    </xf>
    <xf numFmtId="0" fontId="3" fillId="0" borderId="37" xfId="0" applyNumberFormat="1" applyFont="1" applyFill="1" applyBorder="1" applyAlignment="1">
      <alignment horizontal="center"/>
    </xf>
    <xf numFmtId="0" fontId="0" fillId="0" borderId="14" xfId="0" applyNumberFormat="1" applyFont="1" applyBorder="1" applyAlignment="1">
      <alignment horizontal="center"/>
    </xf>
    <xf numFmtId="0" fontId="0" fillId="2" borderId="5" xfId="0" applyNumberFormat="1" applyFont="1" applyFill="1" applyBorder="1" applyAlignment="1">
      <alignment horizontal="center"/>
    </xf>
    <xf numFmtId="0" fontId="0" fillId="2" borderId="6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0" fontId="0" fillId="0" borderId="15" xfId="0" applyNumberFormat="1" applyBorder="1" applyAlignment="1">
      <alignment horizontal="centerContinuous"/>
    </xf>
    <xf numFmtId="49" fontId="6" fillId="0" borderId="1" xfId="0" applyNumberFormat="1" applyFont="1" applyFill="1" applyBorder="1" applyAlignment="1">
      <alignment horizontal="centerContinuous"/>
    </xf>
    <xf numFmtId="49" fontId="0" fillId="4" borderId="1" xfId="0" applyNumberFormat="1" applyFont="1" applyFill="1" applyBorder="1" applyAlignment="1">
      <alignment horizontal="center"/>
    </xf>
    <xf numFmtId="49" fontId="2" fillId="0" borderId="5" xfId="0" applyNumberFormat="1" applyFont="1" applyFill="1" applyBorder="1" applyAlignment="1">
      <alignment horizontal="centerContinuous"/>
    </xf>
    <xf numFmtId="49" fontId="0" fillId="0" borderId="1" xfId="0" applyNumberFormat="1" applyFont="1" applyBorder="1" applyAlignment="1">
      <alignment horizontal="center"/>
    </xf>
    <xf numFmtId="49" fontId="0" fillId="0" borderId="17" xfId="0" applyNumberFormat="1" applyFont="1" applyBorder="1" applyAlignment="1">
      <alignment horizontal="center"/>
    </xf>
    <xf numFmtId="49" fontId="0" fillId="0" borderId="7" xfId="0" applyNumberFormat="1" applyFont="1" applyBorder="1" applyAlignment="1">
      <alignment horizontal="centerContinuous"/>
    </xf>
    <xf numFmtId="49" fontId="0" fillId="0" borderId="2" xfId="0" applyNumberFormat="1" applyFont="1" applyBorder="1" applyAlignment="1">
      <alignment horizontal="centerContinuous"/>
    </xf>
    <xf numFmtId="49" fontId="0" fillId="0" borderId="1" xfId="0" applyNumberFormat="1" applyFont="1" applyBorder="1" applyAlignment="1">
      <alignment horizontal="center"/>
    </xf>
    <xf numFmtId="49" fontId="0" fillId="0" borderId="2" xfId="0" applyNumberFormat="1" applyFont="1" applyBorder="1" applyAlignment="1">
      <alignment horizontal="center"/>
    </xf>
    <xf numFmtId="49" fontId="0" fillId="0" borderId="1" xfId="0" applyNumberFormat="1" applyFont="1" applyFill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/>
    </xf>
    <xf numFmtId="49" fontId="0" fillId="0" borderId="2" xfId="0" applyNumberFormat="1" applyFont="1" applyBorder="1" applyAlignment="1">
      <alignment horizontal="center"/>
    </xf>
    <xf numFmtId="49" fontId="2" fillId="0" borderId="1" xfId="0" applyNumberFormat="1" applyFont="1" applyBorder="1" applyAlignment="1">
      <alignment horizontal="center"/>
    </xf>
    <xf numFmtId="49" fontId="0" fillId="0" borderId="3" xfId="0" applyNumberFormat="1" applyFont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5" xfId="0" applyNumberFormat="1" applyFont="1" applyFill="1" applyBorder="1" applyAlignment="1">
      <alignment horizontal="centerContinuous"/>
    </xf>
    <xf numFmtId="49" fontId="0" fillId="0" borderId="13" xfId="0" applyNumberFormat="1" applyFont="1" applyFill="1" applyBorder="1" applyAlignment="1">
      <alignment horizontal="centerContinuous"/>
    </xf>
    <xf numFmtId="49" fontId="0" fillId="0" borderId="3" xfId="0" applyNumberFormat="1" applyFont="1" applyBorder="1" applyAlignment="1">
      <alignment horizontal="center"/>
    </xf>
    <xf numFmtId="49" fontId="0" fillId="0" borderId="10" xfId="0" applyNumberFormat="1" applyFont="1" applyFill="1" applyBorder="1" applyAlignment="1">
      <alignment horizontal="centerContinuous"/>
    </xf>
    <xf numFmtId="49" fontId="0" fillId="0" borderId="0" xfId="0" applyNumberFormat="1" applyFont="1" applyAlignment="1">
      <alignment/>
    </xf>
    <xf numFmtId="49" fontId="0" fillId="0" borderId="1" xfId="0" applyNumberFormat="1" applyBorder="1" applyAlignment="1">
      <alignment/>
    </xf>
    <xf numFmtId="49" fontId="0" fillId="0" borderId="1" xfId="0" applyNumberFormat="1" applyFont="1" applyFill="1" applyBorder="1" applyAlignment="1">
      <alignment horizontal="center"/>
    </xf>
    <xf numFmtId="49" fontId="0" fillId="5" borderId="1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/>
    </xf>
    <xf numFmtId="49" fontId="0" fillId="3" borderId="1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7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Continuous"/>
    </xf>
    <xf numFmtId="49" fontId="0" fillId="0" borderId="2" xfId="0" applyNumberFormat="1" applyFont="1" applyFill="1" applyBorder="1" applyAlignment="1">
      <alignment horizontal="center"/>
    </xf>
    <xf numFmtId="49" fontId="0" fillId="0" borderId="7" xfId="0" applyNumberFormat="1" applyFont="1" applyBorder="1" applyAlignment="1">
      <alignment horizontal="center"/>
    </xf>
    <xf numFmtId="49" fontId="0" fillId="0" borderId="0" xfId="0" applyNumberFormat="1" applyFont="1" applyBorder="1" applyAlignment="1">
      <alignment horizontal="left"/>
    </xf>
    <xf numFmtId="49" fontId="0" fillId="0" borderId="1" xfId="0" applyNumberFormat="1" applyFont="1" applyBorder="1" applyAlignment="1">
      <alignment horizontal="left"/>
    </xf>
    <xf numFmtId="49" fontId="0" fillId="0" borderId="3" xfId="0" applyNumberFormat="1" applyBorder="1" applyAlignment="1">
      <alignment/>
    </xf>
    <xf numFmtId="49" fontId="2" fillId="0" borderId="4" xfId="0" applyNumberFormat="1" applyFont="1" applyBorder="1" applyAlignment="1">
      <alignment horizontal="centerContinuous" wrapText="1"/>
    </xf>
    <xf numFmtId="49" fontId="0" fillId="0" borderId="5" xfId="0" applyNumberFormat="1" applyFont="1" applyBorder="1" applyAlignment="1">
      <alignment horizontal="centerContinuous" wrapText="1"/>
    </xf>
    <xf numFmtId="49" fontId="0" fillId="0" borderId="6" xfId="0" applyNumberFormat="1" applyFont="1" applyBorder="1" applyAlignment="1">
      <alignment horizontal="centerContinuous" wrapText="1"/>
    </xf>
    <xf numFmtId="49" fontId="2" fillId="0" borderId="6" xfId="0" applyNumberFormat="1" applyFont="1" applyBorder="1" applyAlignment="1">
      <alignment horizontal="centerContinuous" wrapText="1"/>
    </xf>
    <xf numFmtId="49" fontId="2" fillId="0" borderId="1" xfId="0" applyNumberFormat="1" applyFont="1" applyBorder="1" applyAlignment="1">
      <alignment horizontal="centerContinuous" wrapText="1"/>
    </xf>
    <xf numFmtId="49" fontId="0" fillId="0" borderId="1" xfId="0" applyNumberFormat="1" applyFont="1" applyBorder="1" applyAlignment="1">
      <alignment horizontal="centerContinuous" wrapText="1"/>
    </xf>
    <xf numFmtId="49" fontId="2" fillId="0" borderId="4" xfId="0" applyNumberFormat="1" applyFont="1" applyFill="1" applyBorder="1" applyAlignment="1">
      <alignment horizontal="centerContinuous"/>
    </xf>
    <xf numFmtId="49" fontId="0" fillId="0" borderId="5" xfId="0" applyNumberFormat="1" applyFont="1" applyBorder="1" applyAlignment="1">
      <alignment horizontal="centerContinuous"/>
    </xf>
    <xf numFmtId="49" fontId="2" fillId="0" borderId="6" xfId="0" applyNumberFormat="1" applyFont="1" applyFill="1" applyBorder="1" applyAlignment="1">
      <alignment horizontal="centerContinuous"/>
    </xf>
    <xf numFmtId="49" fontId="0" fillId="0" borderId="0" xfId="0" applyNumberFormat="1" applyAlignment="1">
      <alignment/>
    </xf>
    <xf numFmtId="49" fontId="0" fillId="0" borderId="7" xfId="0" applyNumberFormat="1" applyBorder="1" applyAlignment="1">
      <alignment/>
    </xf>
    <xf numFmtId="49" fontId="3" fillId="2" borderId="2" xfId="0" applyNumberFormat="1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49" fontId="0" fillId="0" borderId="16" xfId="0" applyNumberFormat="1" applyBorder="1" applyAlignment="1">
      <alignment/>
    </xf>
    <xf numFmtId="49" fontId="0" fillId="0" borderId="17" xfId="0" applyNumberFormat="1" applyFont="1" applyFill="1" applyBorder="1" applyAlignment="1">
      <alignment horizontal="center"/>
    </xf>
    <xf numFmtId="49" fontId="0" fillId="2" borderId="17" xfId="0" applyNumberFormat="1" applyFont="1" applyFill="1" applyBorder="1" applyAlignment="1">
      <alignment horizontal="center"/>
    </xf>
    <xf numFmtId="49" fontId="4" fillId="0" borderId="7" xfId="0" applyNumberFormat="1" applyFont="1" applyBorder="1" applyAlignment="1">
      <alignment horizontal="centerContinuous"/>
    </xf>
    <xf numFmtId="49" fontId="0" fillId="0" borderId="7" xfId="0" applyNumberFormat="1" applyFont="1" applyFill="1" applyBorder="1" applyAlignment="1">
      <alignment horizontal="centerContinuous"/>
    </xf>
    <xf numFmtId="49" fontId="4" fillId="0" borderId="2" xfId="0" applyNumberFormat="1" applyFont="1" applyBorder="1" applyAlignment="1">
      <alignment horizontal="centerContinuous"/>
    </xf>
    <xf numFmtId="49" fontId="0" fillId="0" borderId="2" xfId="0" applyNumberFormat="1" applyFont="1" applyFill="1" applyBorder="1" applyAlignment="1">
      <alignment horizontal="centerContinuous"/>
    </xf>
    <xf numFmtId="49" fontId="0" fillId="0" borderId="2" xfId="0" applyNumberFormat="1" applyFont="1" applyBorder="1" applyAlignment="1">
      <alignment horizontal="left"/>
    </xf>
    <xf numFmtId="49" fontId="0" fillId="2" borderId="2" xfId="0" applyNumberFormat="1" applyFont="1" applyFill="1" applyBorder="1" applyAlignment="1" quotePrefix="1">
      <alignment horizontal="center"/>
    </xf>
    <xf numFmtId="49" fontId="0" fillId="0" borderId="1" xfId="0" applyNumberFormat="1" applyFont="1" applyBorder="1" applyAlignment="1">
      <alignment horizontal="left" wrapText="1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>
      <alignment horizontal="left"/>
    </xf>
    <xf numFmtId="49" fontId="0" fillId="2" borderId="1" xfId="0" applyNumberFormat="1" applyFont="1" applyFill="1" applyBorder="1" applyAlignment="1" quotePrefix="1">
      <alignment horizontal="center"/>
    </xf>
    <xf numFmtId="49" fontId="0" fillId="0" borderId="3" xfId="0" applyNumberFormat="1" applyFont="1" applyBorder="1" applyAlignment="1">
      <alignment horizontal="left"/>
    </xf>
    <xf numFmtId="49" fontId="2" fillId="0" borderId="1" xfId="0" applyNumberFormat="1" applyFont="1" applyFill="1" applyBorder="1" applyAlignment="1">
      <alignment horizontal="centerContinuous"/>
    </xf>
    <xf numFmtId="49" fontId="0" fillId="0" borderId="1" xfId="0" applyNumberFormat="1" applyBorder="1" applyAlignment="1">
      <alignment horizontal="center"/>
    </xf>
    <xf numFmtId="49" fontId="0" fillId="0" borderId="1" xfId="0" applyNumberFormat="1" applyFont="1" applyBorder="1" applyAlignment="1" quotePrefix="1">
      <alignment horizontal="left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center"/>
    </xf>
    <xf numFmtId="49" fontId="0" fillId="2" borderId="1" xfId="0" applyNumberFormat="1" applyFont="1" applyFill="1" applyBorder="1" applyAlignment="1">
      <alignment horizontal="center"/>
    </xf>
    <xf numFmtId="49" fontId="0" fillId="2" borderId="1" xfId="0" applyNumberFormat="1" applyFont="1" applyFill="1" applyBorder="1" applyAlignment="1">
      <alignment horizontal="center" wrapText="1"/>
    </xf>
    <xf numFmtId="49" fontId="0" fillId="0" borderId="1" xfId="0" applyNumberFormat="1" applyFont="1" applyBorder="1" applyAlignment="1">
      <alignment horizontal="center" wrapText="1"/>
    </xf>
    <xf numFmtId="49" fontId="0" fillId="0" borderId="1" xfId="0" applyNumberFormat="1" applyFont="1" applyBorder="1" applyAlignment="1">
      <alignment horizontal="left" wrapText="1"/>
    </xf>
    <xf numFmtId="49" fontId="0" fillId="0" borderId="1" xfId="0" applyNumberFormat="1" applyFont="1" applyBorder="1" applyAlignment="1">
      <alignment horizontal="left"/>
    </xf>
    <xf numFmtId="49" fontId="0" fillId="0" borderId="0" xfId="0" applyNumberFormat="1" applyFont="1" applyBorder="1" applyAlignment="1">
      <alignment/>
    </xf>
    <xf numFmtId="49" fontId="0" fillId="0" borderId="3" xfId="0" applyNumberFormat="1" applyFont="1" applyBorder="1" applyAlignment="1">
      <alignment horizontal="center" wrapText="1"/>
    </xf>
    <xf numFmtId="49" fontId="0" fillId="2" borderId="3" xfId="0" applyNumberFormat="1" applyFont="1" applyFill="1" applyBorder="1" applyAlignment="1">
      <alignment horizontal="center"/>
    </xf>
    <xf numFmtId="49" fontId="4" fillId="0" borderId="1" xfId="0" applyNumberFormat="1" applyFont="1" applyBorder="1" applyAlignment="1">
      <alignment horizontal="left"/>
    </xf>
    <xf numFmtId="49" fontId="2" fillId="2" borderId="1" xfId="0" applyNumberFormat="1" applyFont="1" applyFill="1" applyBorder="1" applyAlignment="1">
      <alignment horizontal="center"/>
    </xf>
    <xf numFmtId="49" fontId="2" fillId="2" borderId="3" xfId="0" applyNumberFormat="1" applyFont="1" applyFill="1" applyBorder="1" applyAlignment="1">
      <alignment horizontal="center"/>
    </xf>
    <xf numFmtId="49" fontId="0" fillId="2" borderId="3" xfId="0" applyNumberFormat="1" applyFont="1" applyFill="1" applyBorder="1" applyAlignment="1">
      <alignment horizontal="center"/>
    </xf>
    <xf numFmtId="49" fontId="0" fillId="2" borderId="7" xfId="0" applyNumberFormat="1" applyFont="1" applyFill="1" applyBorder="1" applyAlignment="1">
      <alignment horizontal="center"/>
    </xf>
    <xf numFmtId="49" fontId="0" fillId="0" borderId="4" xfId="0" applyNumberFormat="1" applyFont="1" applyBorder="1" applyAlignment="1">
      <alignment horizontal="left"/>
    </xf>
    <xf numFmtId="49" fontId="0" fillId="0" borderId="6" xfId="0" applyNumberFormat="1" applyFont="1" applyFill="1" applyBorder="1" applyAlignment="1">
      <alignment horizontal="centerContinuous"/>
    </xf>
    <xf numFmtId="49" fontId="2" fillId="0" borderId="8" xfId="0" applyNumberFormat="1" applyFont="1" applyFill="1" applyBorder="1" applyAlignment="1">
      <alignment horizontal="centerContinuous"/>
    </xf>
    <xf numFmtId="49" fontId="0" fillId="0" borderId="11" xfId="0" applyNumberFormat="1" applyFont="1" applyFill="1" applyBorder="1" applyAlignment="1">
      <alignment horizontal="centerContinuous"/>
    </xf>
    <xf numFmtId="49" fontId="0" fillId="2" borderId="2" xfId="0" applyNumberFormat="1" applyFont="1" applyFill="1" applyBorder="1" applyAlignment="1">
      <alignment horizontal="center"/>
    </xf>
    <xf numFmtId="49" fontId="0" fillId="0" borderId="1" xfId="0" applyNumberFormat="1" applyFont="1" applyBorder="1" applyAlignment="1" quotePrefix="1">
      <alignment horizontal="left" wrapText="1"/>
    </xf>
    <xf numFmtId="49" fontId="2" fillId="0" borderId="1" xfId="0" applyNumberFormat="1" applyFont="1" applyBorder="1" applyAlignment="1">
      <alignment horizontal="left"/>
    </xf>
    <xf numFmtId="49" fontId="0" fillId="0" borderId="1" xfId="0" applyNumberFormat="1" applyFont="1" applyBorder="1" applyAlignment="1" quotePrefix="1">
      <alignment horizontal="left"/>
    </xf>
    <xf numFmtId="49" fontId="0" fillId="0" borderId="1" xfId="0" applyNumberFormat="1" applyFont="1" applyBorder="1" applyAlignment="1" quotePrefix="1">
      <alignment horizontal="left"/>
    </xf>
    <xf numFmtId="49" fontId="0" fillId="0" borderId="3" xfId="0" applyNumberFormat="1" applyFont="1" applyFill="1" applyBorder="1" applyAlignment="1">
      <alignment horizontal="center"/>
    </xf>
    <xf numFmtId="49" fontId="4" fillId="0" borderId="9" xfId="0" applyNumberFormat="1" applyFont="1" applyFill="1" applyBorder="1" applyAlignment="1">
      <alignment horizontal="centerContinuous"/>
    </xf>
    <xf numFmtId="49" fontId="0" fillId="0" borderId="12" xfId="0" applyNumberFormat="1" applyFont="1" applyFill="1" applyBorder="1" applyAlignment="1">
      <alignment horizontal="centerContinuous"/>
    </xf>
    <xf numFmtId="49" fontId="0" fillId="0" borderId="9" xfId="0" applyNumberFormat="1" applyFont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2" borderId="1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0" fillId="2" borderId="1" xfId="0" applyNumberFormat="1" applyFill="1" applyBorder="1" applyAlignment="1">
      <alignment/>
    </xf>
    <xf numFmtId="49" fontId="0" fillId="0" borderId="1" xfId="0" applyNumberFormat="1" applyFont="1" applyFill="1" applyBorder="1" applyAlignment="1">
      <alignment/>
    </xf>
    <xf numFmtId="49" fontId="0" fillId="0" borderId="1" xfId="0" applyNumberFormat="1" applyFont="1" applyBorder="1" applyAlignment="1">
      <alignment/>
    </xf>
    <xf numFmtId="49" fontId="0" fillId="0" borderId="0" xfId="0" applyNumberFormat="1" applyFont="1" applyFill="1" applyAlignment="1">
      <alignment/>
    </xf>
    <xf numFmtId="49" fontId="6" fillId="0" borderId="2" xfId="0" applyNumberFormat="1" applyFont="1" applyBorder="1" applyAlignment="1">
      <alignment horizontal="left"/>
    </xf>
    <xf numFmtId="49" fontId="6" fillId="0" borderId="3" xfId="0" applyNumberFormat="1" applyFont="1" applyBorder="1" applyAlignment="1">
      <alignment horizontal="left"/>
    </xf>
    <xf numFmtId="49" fontId="5" fillId="0" borderId="1" xfId="0" applyNumberFormat="1" applyFont="1" applyBorder="1" applyAlignment="1">
      <alignment horizontal="left"/>
    </xf>
    <xf numFmtId="49" fontId="0" fillId="4" borderId="1" xfId="0" applyNumberFormat="1" applyFont="1" applyFill="1" applyBorder="1" applyAlignment="1">
      <alignment horizontal="left" wrapText="1"/>
    </xf>
    <xf numFmtId="49" fontId="0" fillId="5" borderId="1" xfId="0" applyNumberFormat="1" applyFont="1" applyFill="1" applyBorder="1" applyAlignment="1">
      <alignment horizontal="left"/>
    </xf>
    <xf numFmtId="49" fontId="0" fillId="0" borderId="8" xfId="0" applyNumberFormat="1" applyFont="1" applyBorder="1" applyAlignment="1">
      <alignment horizontal="left"/>
    </xf>
    <xf numFmtId="49" fontId="0" fillId="0" borderId="2" xfId="0" applyNumberFormat="1" applyFont="1" applyBorder="1" applyAlignment="1">
      <alignment/>
    </xf>
    <xf numFmtId="49" fontId="0" fillId="0" borderId="1" xfId="0" applyNumberFormat="1" applyFont="1" applyBorder="1" applyAlignment="1">
      <alignment/>
    </xf>
    <xf numFmtId="49" fontId="6" fillId="4" borderId="1" xfId="0" applyNumberFormat="1" applyFont="1" applyFill="1" applyBorder="1" applyAlignment="1">
      <alignment horizontal="left"/>
    </xf>
    <xf numFmtId="49" fontId="6" fillId="2" borderId="1" xfId="0" applyNumberFormat="1" applyFont="1" applyFill="1" applyBorder="1" applyAlignment="1">
      <alignment horizontal="center"/>
    </xf>
    <xf numFmtId="49" fontId="6" fillId="0" borderId="0" xfId="0" applyNumberFormat="1" applyFont="1" applyAlignment="1">
      <alignment/>
    </xf>
    <xf numFmtId="49" fontId="6" fillId="3" borderId="1" xfId="0" applyNumberFormat="1" applyFont="1" applyFill="1" applyBorder="1" applyAlignment="1">
      <alignment horizontal="left"/>
    </xf>
    <xf numFmtId="49" fontId="6" fillId="0" borderId="1" xfId="0" applyNumberFormat="1" applyFont="1" applyBorder="1" applyAlignment="1">
      <alignment horizontal="left"/>
    </xf>
    <xf numFmtId="49" fontId="0" fillId="3" borderId="1" xfId="0" applyNumberFormat="1" applyFont="1" applyFill="1" applyBorder="1" applyAlignment="1">
      <alignment horizontal="left"/>
    </xf>
    <xf numFmtId="49" fontId="0" fillId="0" borderId="1" xfId="0" applyNumberFormat="1" applyFont="1" applyFill="1" applyBorder="1" applyAlignment="1">
      <alignment horizontal="left"/>
    </xf>
    <xf numFmtId="49" fontId="0" fillId="0" borderId="2" xfId="0" applyNumberFormat="1" applyFont="1" applyBorder="1" applyAlignment="1">
      <alignment horizontal="left"/>
    </xf>
    <xf numFmtId="49" fontId="0" fillId="0" borderId="4" xfId="0" applyNumberFormat="1" applyFont="1" applyFill="1" applyBorder="1" applyAlignment="1">
      <alignment horizontal="centerContinuous"/>
    </xf>
    <xf numFmtId="49" fontId="0" fillId="0" borderId="3" xfId="0" applyNumberFormat="1" applyFont="1" applyBorder="1" applyAlignment="1">
      <alignment horizontal="left" wrapText="1"/>
    </xf>
    <xf numFmtId="49" fontId="0" fillId="0" borderId="14" xfId="0" applyNumberFormat="1" applyFont="1" applyBorder="1" applyAlignment="1">
      <alignment horizontal="centerContinuous"/>
    </xf>
    <xf numFmtId="49" fontId="0" fillId="0" borderId="15" xfId="0" applyNumberFormat="1" applyFont="1" applyFill="1" applyBorder="1" applyAlignment="1">
      <alignment horizontal="centerContinuous"/>
    </xf>
    <xf numFmtId="49" fontId="0" fillId="0" borderId="9" xfId="0" applyNumberFormat="1" applyFont="1" applyFill="1" applyBorder="1" applyAlignment="1">
      <alignment horizontal="centerContinuous"/>
    </xf>
    <xf numFmtId="49" fontId="0" fillId="2" borderId="1" xfId="0" applyNumberFormat="1" applyFont="1" applyFill="1" applyBorder="1" applyAlignment="1">
      <alignment horizontal="centerContinuous"/>
    </xf>
    <xf numFmtId="49" fontId="0" fillId="0" borderId="1" xfId="0" applyNumberFormat="1" applyFont="1" applyFill="1" applyBorder="1" applyAlignment="1">
      <alignment horizontal="right"/>
    </xf>
    <xf numFmtId="49" fontId="7" fillId="0" borderId="1" xfId="0" applyNumberFormat="1" applyFont="1" applyBorder="1" applyAlignment="1">
      <alignment horizontal="left"/>
    </xf>
    <xf numFmtId="49" fontId="0" fillId="0" borderId="15" xfId="0" applyNumberFormat="1" applyFont="1" applyBorder="1" applyAlignment="1">
      <alignment/>
    </xf>
    <xf numFmtId="9" fontId="2" fillId="0" borderId="1" xfId="19" applyFont="1" applyBorder="1" applyAlignment="1">
      <alignment horizontal="center"/>
    </xf>
    <xf numFmtId="0" fontId="2" fillId="0" borderId="56" xfId="0" applyNumberFormat="1" applyFont="1" applyFill="1" applyBorder="1" applyAlignment="1">
      <alignment horizontal="left"/>
    </xf>
    <xf numFmtId="2" fontId="3" fillId="2" borderId="2" xfId="0" applyNumberFormat="1" applyFont="1" applyFill="1" applyBorder="1" applyAlignment="1">
      <alignment horizontal="center"/>
    </xf>
    <xf numFmtId="2" fontId="2" fillId="0" borderId="4" xfId="0" applyNumberFormat="1" applyFont="1" applyBorder="1" applyAlignment="1">
      <alignment horizontal="centerContinuous" wrapText="1"/>
    </xf>
    <xf numFmtId="2" fontId="0" fillId="0" borderId="5" xfId="0" applyNumberFormat="1" applyFont="1" applyBorder="1" applyAlignment="1">
      <alignment horizontal="centerContinuous" wrapText="1"/>
    </xf>
    <xf numFmtId="2" fontId="0" fillId="0" borderId="6" xfId="0" applyNumberFormat="1" applyFont="1" applyBorder="1" applyAlignment="1">
      <alignment horizontal="centerContinuous" wrapText="1"/>
    </xf>
    <xf numFmtId="2" fontId="2" fillId="0" borderId="6" xfId="0" applyNumberFormat="1" applyFont="1" applyBorder="1" applyAlignment="1">
      <alignment horizontal="centerContinuous" wrapText="1"/>
    </xf>
    <xf numFmtId="2" fontId="2" fillId="0" borderId="1" xfId="0" applyNumberFormat="1" applyFont="1" applyBorder="1" applyAlignment="1">
      <alignment horizontal="centerContinuous" wrapText="1"/>
    </xf>
    <xf numFmtId="2" fontId="0" fillId="0" borderId="1" xfId="0" applyNumberFormat="1" applyFont="1" applyBorder="1" applyAlignment="1">
      <alignment horizontal="centerContinuous" wrapText="1"/>
    </xf>
    <xf numFmtId="2" fontId="2" fillId="0" borderId="4" xfId="0" applyNumberFormat="1" applyFont="1" applyFill="1" applyBorder="1" applyAlignment="1">
      <alignment horizontal="centerContinuous"/>
    </xf>
    <xf numFmtId="2" fontId="0" fillId="0" borderId="5" xfId="0" applyNumberFormat="1" applyFont="1" applyBorder="1" applyAlignment="1">
      <alignment horizontal="centerContinuous"/>
    </xf>
    <xf numFmtId="2" fontId="2" fillId="0" borderId="5" xfId="0" applyNumberFormat="1" applyFont="1" applyFill="1" applyBorder="1" applyAlignment="1">
      <alignment horizontal="centerContinuous"/>
    </xf>
    <xf numFmtId="2" fontId="2" fillId="0" borderId="6" xfId="0" applyNumberFormat="1" applyFont="1" applyFill="1" applyBorder="1" applyAlignment="1">
      <alignment horizontal="centerContinuous"/>
    </xf>
    <xf numFmtId="2" fontId="0" fillId="0" borderId="2" xfId="0" applyNumberFormat="1" applyFont="1" applyBorder="1" applyAlignment="1">
      <alignment horizontal="center"/>
    </xf>
    <xf numFmtId="2" fontId="0" fillId="0" borderId="2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3" fillId="2" borderId="1" xfId="0" applyNumberFormat="1" applyFont="1" applyFill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0" borderId="17" xfId="0" applyNumberFormat="1" applyFont="1" applyFill="1" applyBorder="1" applyAlignment="1">
      <alignment horizontal="center"/>
    </xf>
    <xf numFmtId="2" fontId="0" fillId="0" borderId="17" xfId="0" applyNumberFormat="1" applyFont="1" applyBorder="1" applyAlignment="1">
      <alignment horizontal="center"/>
    </xf>
    <xf numFmtId="2" fontId="0" fillId="2" borderId="17" xfId="0" applyNumberFormat="1" applyFont="1" applyFill="1" applyBorder="1" applyAlignment="1">
      <alignment horizontal="center"/>
    </xf>
    <xf numFmtId="2" fontId="0" fillId="0" borderId="2" xfId="0" applyNumberFormat="1" applyFont="1" applyFill="1" applyBorder="1" applyAlignment="1">
      <alignment horizontal="centerContinuous"/>
    </xf>
    <xf numFmtId="2" fontId="0" fillId="0" borderId="2" xfId="0" applyNumberFormat="1" applyFont="1" applyBorder="1" applyAlignment="1">
      <alignment horizontal="centerContinuous"/>
    </xf>
    <xf numFmtId="2" fontId="0" fillId="2" borderId="2" xfId="0" applyNumberFormat="1" applyFont="1" applyFill="1" applyBorder="1" applyAlignment="1" quotePrefix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2" borderId="1" xfId="0" applyNumberFormat="1" applyFont="1" applyFill="1" applyBorder="1" applyAlignment="1" quotePrefix="1">
      <alignment horizontal="center"/>
    </xf>
    <xf numFmtId="2" fontId="0" fillId="0" borderId="0" xfId="0" applyNumberFormat="1" applyFont="1" applyAlignment="1">
      <alignment/>
    </xf>
    <xf numFmtId="2" fontId="0" fillId="0" borderId="1" xfId="0" applyNumberFormat="1" applyFont="1" applyFill="1" applyBorder="1" applyAlignment="1">
      <alignment horizontal="centerContinuous"/>
    </xf>
    <xf numFmtId="2" fontId="0" fillId="0" borderId="1" xfId="0" applyNumberFormat="1" applyBorder="1" applyAlignment="1">
      <alignment horizontal="center"/>
    </xf>
    <xf numFmtId="2" fontId="0" fillId="0" borderId="1" xfId="0" applyNumberFormat="1" applyFont="1" applyBorder="1" applyAlignment="1">
      <alignment horizontal="center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 wrapText="1"/>
    </xf>
    <xf numFmtId="2" fontId="0" fillId="2" borderId="1" xfId="0" applyNumberFormat="1" applyFont="1" applyFill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1" xfId="0" applyNumberFormat="1" applyFont="1" applyBorder="1" applyAlignment="1">
      <alignment horizontal="center" wrapText="1"/>
    </xf>
    <xf numFmtId="2" fontId="0" fillId="0" borderId="0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3" xfId="0" applyNumberFormat="1" applyFont="1" applyBorder="1" applyAlignment="1">
      <alignment horizontal="center" wrapText="1"/>
    </xf>
    <xf numFmtId="2" fontId="0" fillId="0" borderId="2" xfId="0" applyNumberFormat="1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2" fillId="0" borderId="1" xfId="0" applyNumberFormat="1" applyFont="1" applyBorder="1" applyAlignment="1">
      <alignment horizontal="center"/>
    </xf>
    <xf numFmtId="2" fontId="2" fillId="2" borderId="1" xfId="0" applyNumberFormat="1" applyFont="1" applyFill="1" applyBorder="1" applyAlignment="1">
      <alignment horizontal="center"/>
    </xf>
    <xf numFmtId="2" fontId="2" fillId="2" borderId="3" xfId="0" applyNumberFormat="1" applyFont="1" applyFill="1" applyBorder="1" applyAlignment="1">
      <alignment horizontal="center"/>
    </xf>
    <xf numFmtId="2" fontId="0" fillId="0" borderId="3" xfId="0" applyNumberFormat="1" applyFont="1" applyBorder="1" applyAlignment="1">
      <alignment horizontal="center"/>
    </xf>
    <xf numFmtId="2" fontId="0" fillId="2" borderId="3" xfId="0" applyNumberFormat="1" applyFont="1" applyFill="1" applyBorder="1" applyAlignment="1">
      <alignment horizontal="center"/>
    </xf>
    <xf numFmtId="2" fontId="0" fillId="0" borderId="4" xfId="0" applyNumberFormat="1" applyFont="1" applyBorder="1" applyAlignment="1">
      <alignment horizontal="left"/>
    </xf>
    <xf numFmtId="2" fontId="0" fillId="0" borderId="3" xfId="0" applyNumberFormat="1" applyFont="1" applyBorder="1" applyAlignment="1">
      <alignment horizontal="center"/>
    </xf>
    <xf numFmtId="2" fontId="0" fillId="0" borderId="5" xfId="0" applyNumberFormat="1" applyFont="1" applyFill="1" applyBorder="1" applyAlignment="1">
      <alignment horizontal="centerContinuous"/>
    </xf>
    <xf numFmtId="2" fontId="0" fillId="0" borderId="6" xfId="0" applyNumberFormat="1" applyFont="1" applyFill="1" applyBorder="1" applyAlignment="1">
      <alignment horizontal="centerContinuous"/>
    </xf>
    <xf numFmtId="2" fontId="0" fillId="0" borderId="13" xfId="0" applyNumberFormat="1" applyFont="1" applyFill="1" applyBorder="1" applyAlignment="1">
      <alignment horizontal="centerContinuous"/>
    </xf>
    <xf numFmtId="2" fontId="0" fillId="0" borderId="11" xfId="0" applyNumberFormat="1" applyFont="1" applyFill="1" applyBorder="1" applyAlignment="1">
      <alignment horizontal="centerContinuous"/>
    </xf>
    <xf numFmtId="2" fontId="0" fillId="2" borderId="2" xfId="0" applyNumberFormat="1" applyFont="1" applyFill="1" applyBorder="1" applyAlignment="1">
      <alignment horizontal="center"/>
    </xf>
    <xf numFmtId="2" fontId="0" fillId="0" borderId="3" xfId="0" applyNumberFormat="1" applyFont="1" applyFill="1" applyBorder="1" applyAlignment="1">
      <alignment horizontal="center"/>
    </xf>
    <xf numFmtId="2" fontId="0" fillId="0" borderId="10" xfId="0" applyNumberFormat="1" applyFont="1" applyFill="1" applyBorder="1" applyAlignment="1">
      <alignment horizontal="centerContinuous"/>
    </xf>
    <xf numFmtId="2" fontId="0" fillId="0" borderId="12" xfId="0" applyNumberFormat="1" applyFont="1" applyFill="1" applyBorder="1" applyAlignment="1">
      <alignment horizontal="centerContinuous"/>
    </xf>
    <xf numFmtId="2" fontId="0" fillId="2" borderId="1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1" xfId="0" applyNumberFormat="1" applyBorder="1" applyAlignment="1">
      <alignment/>
    </xf>
    <xf numFmtId="2" fontId="0" fillId="2" borderId="1" xfId="0" applyNumberFormat="1" applyFill="1" applyBorder="1" applyAlignment="1">
      <alignment/>
    </xf>
    <xf numFmtId="2" fontId="0" fillId="0" borderId="1" xfId="0" applyNumberFormat="1" applyFont="1" applyFill="1" applyBorder="1" applyAlignment="1">
      <alignment/>
    </xf>
    <xf numFmtId="2" fontId="0" fillId="0" borderId="1" xfId="0" applyNumberFormat="1" applyFont="1" applyBorder="1" applyAlignment="1">
      <alignment/>
    </xf>
    <xf numFmtId="2" fontId="0" fillId="0" borderId="0" xfId="0" applyNumberFormat="1" applyFont="1" applyFill="1" applyAlignment="1">
      <alignment/>
    </xf>
    <xf numFmtId="2" fontId="0" fillId="5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2" fontId="0" fillId="0" borderId="2" xfId="0" applyNumberFormat="1" applyFont="1" applyBorder="1" applyAlignment="1">
      <alignment/>
    </xf>
    <xf numFmtId="2" fontId="0" fillId="0" borderId="1" xfId="0" applyNumberFormat="1" applyFont="1" applyBorder="1" applyAlignment="1">
      <alignment/>
    </xf>
    <xf numFmtId="2" fontId="6" fillId="0" borderId="1" xfId="0" applyNumberFormat="1" applyFont="1" applyFill="1" applyBorder="1" applyAlignment="1">
      <alignment horizontal="centerContinuous"/>
    </xf>
    <xf numFmtId="2" fontId="0" fillId="4" borderId="1" xfId="0" applyNumberFormat="1" applyFont="1" applyFill="1" applyBorder="1" applyAlignment="1">
      <alignment horizontal="center"/>
    </xf>
    <xf numFmtId="2" fontId="6" fillId="2" borderId="1" xfId="0" applyNumberFormat="1" applyFont="1" applyFill="1" applyBorder="1" applyAlignment="1">
      <alignment horizontal="center"/>
    </xf>
    <xf numFmtId="2" fontId="0" fillId="3" borderId="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Continuous"/>
    </xf>
    <xf numFmtId="2" fontId="0" fillId="0" borderId="1" xfId="0" applyNumberFormat="1" applyFont="1" applyBorder="1" applyAlignment="1">
      <alignment horizontal="left"/>
    </xf>
    <xf numFmtId="2" fontId="0" fillId="0" borderId="7" xfId="0" applyNumberFormat="1" applyFont="1" applyBorder="1" applyAlignment="1">
      <alignment horizontal="center"/>
    </xf>
    <xf numFmtId="2" fontId="0" fillId="2" borderId="7" xfId="0" applyNumberFormat="1" applyFont="1" applyFill="1" applyBorder="1" applyAlignment="1">
      <alignment horizontal="center"/>
    </xf>
    <xf numFmtId="2" fontId="0" fillId="0" borderId="7" xfId="0" applyNumberFormat="1" applyFont="1" applyFill="1" applyBorder="1" applyAlignment="1">
      <alignment horizontal="center"/>
    </xf>
    <xf numFmtId="2" fontId="0" fillId="0" borderId="14" xfId="0" applyNumberFormat="1" applyFont="1" applyBorder="1" applyAlignment="1">
      <alignment horizontal="centerContinuous"/>
    </xf>
    <xf numFmtId="2" fontId="0" fillId="0" borderId="0" xfId="0" applyNumberFormat="1" applyFont="1" applyFill="1" applyBorder="1" applyAlignment="1">
      <alignment horizontal="centerContinuous"/>
    </xf>
    <xf numFmtId="2" fontId="0" fillId="0" borderId="15" xfId="0" applyNumberFormat="1" applyFont="1" applyFill="1" applyBorder="1" applyAlignment="1">
      <alignment horizontal="centerContinuous"/>
    </xf>
    <xf numFmtId="2" fontId="0" fillId="0" borderId="9" xfId="0" applyNumberFormat="1" applyFont="1" applyFill="1" applyBorder="1" applyAlignment="1">
      <alignment horizontal="centerContinuous"/>
    </xf>
    <xf numFmtId="2" fontId="0" fillId="2" borderId="1" xfId="0" applyNumberFormat="1" applyFont="1" applyFill="1" applyBorder="1" applyAlignment="1">
      <alignment horizontal="centerContinuous"/>
    </xf>
    <xf numFmtId="2" fontId="0" fillId="0" borderId="1" xfId="0" applyNumberFormat="1" applyFont="1" applyFill="1" applyBorder="1" applyAlignment="1">
      <alignment horizontal="right"/>
    </xf>
    <xf numFmtId="2" fontId="0" fillId="0" borderId="1" xfId="0" applyNumberFormat="1" applyFont="1" applyFill="1" applyBorder="1" applyAlignment="1">
      <alignment horizontal="left"/>
    </xf>
    <xf numFmtId="2" fontId="0" fillId="0" borderId="15" xfId="0" applyNumberFormat="1" applyFont="1" applyBorder="1" applyAlignment="1">
      <alignment/>
    </xf>
    <xf numFmtId="49" fontId="0" fillId="0" borderId="4" xfId="0" applyNumberFormat="1" applyFont="1" applyFill="1" applyBorder="1" applyAlignment="1">
      <alignment horizontal="center" wrapText="1"/>
    </xf>
    <xf numFmtId="49" fontId="0" fillId="0" borderId="6" xfId="0" applyNumberFormat="1" applyFont="1" applyFill="1" applyBorder="1" applyAlignment="1">
      <alignment horizontal="center" wrapText="1"/>
    </xf>
    <xf numFmtId="49" fontId="0" fillId="0" borderId="2" xfId="0" applyNumberFormat="1" applyFont="1" applyFill="1" applyBorder="1" applyAlignment="1">
      <alignment horizontal="center"/>
    </xf>
    <xf numFmtId="49" fontId="0" fillId="0" borderId="4" xfId="0" applyNumberFormat="1" applyFont="1" applyFill="1" applyBorder="1" applyAlignment="1">
      <alignment horizontal="center"/>
    </xf>
    <xf numFmtId="49" fontId="0" fillId="0" borderId="6" xfId="0" applyNumberFormat="1" applyFont="1" applyFill="1" applyBorder="1" applyAlignment="1">
      <alignment horizontal="center"/>
    </xf>
    <xf numFmtId="49" fontId="0" fillId="0" borderId="1" xfId="0" applyNumberFormat="1" applyFont="1" applyFill="1" applyBorder="1" applyAlignment="1">
      <alignment horizontal="center"/>
    </xf>
    <xf numFmtId="49" fontId="2" fillId="0" borderId="4" xfId="0" applyNumberFormat="1" applyFont="1" applyFill="1" applyBorder="1" applyAlignment="1">
      <alignment horizontal="center"/>
    </xf>
    <xf numFmtId="49" fontId="0" fillId="0" borderId="5" xfId="0" applyNumberFormat="1" applyBorder="1" applyAlignment="1">
      <alignment horizontal="center"/>
    </xf>
    <xf numFmtId="49" fontId="0" fillId="0" borderId="6" xfId="0" applyNumberFormat="1" applyBorder="1" applyAlignment="1">
      <alignment horizontal="center"/>
    </xf>
    <xf numFmtId="0" fontId="0" fillId="0" borderId="1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 wrapText="1"/>
    </xf>
    <xf numFmtId="0" fontId="0" fillId="0" borderId="6" xfId="0" applyNumberFormat="1" applyFont="1" applyFill="1" applyBorder="1" applyAlignment="1">
      <alignment horizontal="center" wrapText="1"/>
    </xf>
    <xf numFmtId="0" fontId="0" fillId="0" borderId="2" xfId="0" applyNumberFormat="1" applyFont="1" applyFill="1" applyBorder="1" applyAlignment="1">
      <alignment horizontal="center"/>
    </xf>
    <xf numFmtId="0" fontId="0" fillId="0" borderId="4" xfId="0" applyNumberFormat="1" applyFont="1" applyFill="1" applyBorder="1" applyAlignment="1">
      <alignment horizontal="center"/>
    </xf>
    <xf numFmtId="0" fontId="0" fillId="0" borderId="6" xfId="0" applyNumberFormat="1" applyFont="1" applyFill="1" applyBorder="1" applyAlignment="1">
      <alignment horizontal="center"/>
    </xf>
    <xf numFmtId="2" fontId="0" fillId="0" borderId="1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 wrapText="1"/>
    </xf>
    <xf numFmtId="2" fontId="0" fillId="0" borderId="6" xfId="0" applyNumberFormat="1" applyFont="1" applyFill="1" applyBorder="1" applyAlignment="1">
      <alignment horizontal="center" wrapText="1"/>
    </xf>
    <xf numFmtId="2" fontId="0" fillId="0" borderId="2" xfId="0" applyNumberFormat="1" applyFont="1" applyFill="1" applyBorder="1" applyAlignment="1">
      <alignment horizontal="center"/>
    </xf>
    <xf numFmtId="2" fontId="0" fillId="0" borderId="4" xfId="0" applyNumberFormat="1" applyFont="1" applyFill="1" applyBorder="1" applyAlignment="1">
      <alignment horizontal="center"/>
    </xf>
    <xf numFmtId="2" fontId="0" fillId="0" borderId="6" xfId="0" applyNumberFormat="1" applyFont="1" applyFill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85725</xdr:rowOff>
    </xdr:from>
    <xdr:to>
      <xdr:col>3</xdr:col>
      <xdr:colOff>114300</xdr:colOff>
      <xdr:row>0</xdr:row>
      <xdr:rowOff>1085850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85725"/>
          <a:ext cx="1581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9</xdr:row>
      <xdr:rowOff>85725</xdr:rowOff>
    </xdr:from>
    <xdr:to>
      <xdr:col>3</xdr:col>
      <xdr:colOff>114300</xdr:colOff>
      <xdr:row>9</xdr:row>
      <xdr:rowOff>1085850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2466975"/>
          <a:ext cx="1581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19</xdr:row>
      <xdr:rowOff>57150</xdr:rowOff>
    </xdr:from>
    <xdr:to>
      <xdr:col>3</xdr:col>
      <xdr:colOff>104775</xdr:colOff>
      <xdr:row>19</xdr:row>
      <xdr:rowOff>1057275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4981575"/>
          <a:ext cx="158115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H417"/>
  <sheetViews>
    <sheetView workbookViewId="0" topLeftCell="A1">
      <pane xSplit="1" ySplit="3" topLeftCell="B199" activePane="bottomRight" state="frozen"/>
      <selection pane="topLeft" activeCell="BH235" activeCellId="1" sqref="BH236 BH235"/>
      <selection pane="topRight" activeCell="BH235" activeCellId="1" sqref="BH236 BH235"/>
      <selection pane="bottomLeft" activeCell="BH235" activeCellId="1" sqref="BH236 BH235"/>
      <selection pane="bottomRight" activeCell="AE218" sqref="AE218"/>
    </sheetView>
  </sheetViews>
  <sheetFormatPr defaultColWidth="9.00390625" defaultRowHeight="12.75"/>
  <cols>
    <col min="1" max="1" width="35.50390625" style="81" customWidth="1"/>
    <col min="2" max="2" width="6.00390625" style="81" bestFit="1" customWidth="1"/>
    <col min="3" max="3" width="8.00390625" style="81" customWidth="1"/>
    <col min="4" max="4" width="6.00390625" style="81" bestFit="1" customWidth="1"/>
    <col min="5" max="5" width="7.125" style="81" bestFit="1" customWidth="1"/>
    <col min="6" max="6" width="1.37890625" style="81" customWidth="1"/>
    <col min="7" max="7" width="6.00390625" style="81" bestFit="1" customWidth="1"/>
    <col min="8" max="9" width="7.125" style="81" bestFit="1" customWidth="1"/>
    <col min="10" max="10" width="6.00390625" style="81" bestFit="1" customWidth="1"/>
    <col min="11" max="11" width="5.50390625" style="81" customWidth="1"/>
    <col min="12" max="12" width="7.00390625" style="81" customWidth="1"/>
    <col min="13" max="13" width="1.12109375" style="81" customWidth="1"/>
    <col min="14" max="14" width="7.375" style="79" customWidth="1"/>
    <col min="15" max="15" width="6.375" style="81" customWidth="1"/>
    <col min="16" max="16" width="1.12109375" style="81" customWidth="1"/>
    <col min="17" max="17" width="6.625" style="81" customWidth="1"/>
    <col min="18" max="18" width="7.125" style="81" bestFit="1" customWidth="1"/>
    <col min="19" max="19" width="0.875" style="81" customWidth="1"/>
    <col min="20" max="20" width="8.375" style="81" bestFit="1" customWidth="1"/>
    <col min="21" max="21" width="7.625" style="81" bestFit="1" customWidth="1"/>
    <col min="22" max="22" width="7.125" style="81" bestFit="1" customWidth="1"/>
    <col min="23" max="23" width="6.125" style="81" customWidth="1"/>
    <col min="24" max="24" width="1.00390625" style="81" customWidth="1"/>
    <col min="25" max="25" width="7.125" style="81" bestFit="1" customWidth="1"/>
    <col min="26" max="26" width="7.00390625" style="81" bestFit="1" customWidth="1"/>
    <col min="27" max="27" width="1.4921875" style="190" customWidth="1"/>
    <col min="28" max="16384" width="4.875" style="81" customWidth="1"/>
  </cols>
  <sheetData>
    <row r="1" spans="1:27" ht="12.75" customHeight="1">
      <c r="A1" s="159"/>
      <c r="B1" s="70" t="s">
        <v>0</v>
      </c>
      <c r="C1" s="66"/>
      <c r="D1" s="66"/>
      <c r="E1" s="37"/>
      <c r="F1" s="37"/>
      <c r="G1" s="36" t="s">
        <v>1</v>
      </c>
      <c r="H1" s="37"/>
      <c r="I1" s="37"/>
      <c r="J1" s="37"/>
      <c r="K1" s="37"/>
      <c r="L1" s="37"/>
      <c r="M1" s="37"/>
      <c r="N1" s="41" t="s">
        <v>2</v>
      </c>
      <c r="O1" s="80"/>
      <c r="P1" s="43"/>
      <c r="Q1" s="43" t="s">
        <v>445</v>
      </c>
      <c r="R1" s="43"/>
      <c r="S1" s="43"/>
      <c r="T1" s="71" t="s">
        <v>3</v>
      </c>
      <c r="U1" s="72"/>
      <c r="V1" s="42"/>
      <c r="W1" s="42"/>
      <c r="X1" s="43"/>
      <c r="Y1" s="41" t="s">
        <v>4</v>
      </c>
      <c r="Z1" s="42"/>
      <c r="AA1" s="43"/>
    </row>
    <row r="2" spans="1:27" ht="12.75">
      <c r="A2" s="160"/>
      <c r="B2" s="44" t="s">
        <v>8</v>
      </c>
      <c r="C2" s="46"/>
      <c r="D2" s="69" t="s">
        <v>444</v>
      </c>
      <c r="E2" s="65" t="s">
        <v>6</v>
      </c>
      <c r="F2" s="53" t="s">
        <v>7</v>
      </c>
      <c r="G2" s="74" t="s">
        <v>8</v>
      </c>
      <c r="H2" s="63"/>
      <c r="I2" s="67">
        <v>1.8</v>
      </c>
      <c r="J2" s="75" t="s">
        <v>5</v>
      </c>
      <c r="K2" s="76"/>
      <c r="L2" s="5" t="s">
        <v>6</v>
      </c>
      <c r="M2" s="16"/>
      <c r="N2" s="5">
        <v>1.4</v>
      </c>
      <c r="O2" s="5">
        <v>1.4</v>
      </c>
      <c r="P2" s="16"/>
      <c r="Q2" s="3">
        <v>1.6</v>
      </c>
      <c r="R2" s="3">
        <v>1.8</v>
      </c>
      <c r="S2" s="52"/>
      <c r="T2" s="39" t="s">
        <v>8</v>
      </c>
      <c r="U2" s="55"/>
      <c r="V2" s="3" t="s">
        <v>6</v>
      </c>
      <c r="W2" s="3" t="s">
        <v>630</v>
      </c>
      <c r="X2" s="4"/>
      <c r="Y2" s="5" t="s">
        <v>9</v>
      </c>
      <c r="Z2" s="5" t="s">
        <v>10</v>
      </c>
      <c r="AA2" s="4"/>
    </row>
    <row r="3" spans="1:31" ht="13.5" thickBot="1">
      <c r="A3" s="221" t="s">
        <v>488</v>
      </c>
      <c r="B3" s="228" t="s">
        <v>11</v>
      </c>
      <c r="C3" s="229" t="s">
        <v>12</v>
      </c>
      <c r="D3" s="228">
        <v>2.3</v>
      </c>
      <c r="E3" s="230" t="s">
        <v>9</v>
      </c>
      <c r="F3" s="231"/>
      <c r="G3" s="228" t="s">
        <v>11</v>
      </c>
      <c r="H3" s="228" t="s">
        <v>12</v>
      </c>
      <c r="I3" s="232" t="s">
        <v>14</v>
      </c>
      <c r="J3" s="228" t="s">
        <v>13</v>
      </c>
      <c r="K3" s="228" t="s">
        <v>14</v>
      </c>
      <c r="L3" s="232" t="s">
        <v>9</v>
      </c>
      <c r="M3" s="231"/>
      <c r="N3" s="233"/>
      <c r="O3" s="234" t="s">
        <v>447</v>
      </c>
      <c r="P3" s="231"/>
      <c r="Q3" s="232" t="s">
        <v>446</v>
      </c>
      <c r="R3" s="232" t="s">
        <v>14</v>
      </c>
      <c r="S3" s="231"/>
      <c r="T3" s="228" t="s">
        <v>446</v>
      </c>
      <c r="U3" s="228" t="s">
        <v>14</v>
      </c>
      <c r="V3" s="232" t="s">
        <v>15</v>
      </c>
      <c r="W3" s="232"/>
      <c r="X3" s="231"/>
      <c r="Y3" s="232" t="s">
        <v>16</v>
      </c>
      <c r="Z3" s="232" t="s">
        <v>17</v>
      </c>
      <c r="AA3" s="231"/>
      <c r="AE3" s="81" t="s">
        <v>740</v>
      </c>
    </row>
    <row r="4" spans="1:27" ht="15.75">
      <c r="A4" s="225" t="s">
        <v>18</v>
      </c>
      <c r="B4" s="83"/>
      <c r="C4" s="83"/>
      <c r="D4" s="83"/>
      <c r="E4" s="83"/>
      <c r="F4" s="83"/>
      <c r="G4" s="83"/>
      <c r="H4" s="83"/>
      <c r="I4" s="83"/>
      <c r="J4" s="83"/>
      <c r="K4" s="83"/>
      <c r="L4" s="83"/>
      <c r="M4" s="83"/>
      <c r="N4" s="226"/>
      <c r="O4" s="83"/>
      <c r="P4" s="83"/>
      <c r="Q4" s="83"/>
      <c r="R4" s="83"/>
      <c r="S4" s="83"/>
      <c r="T4" s="83"/>
      <c r="U4" s="83"/>
      <c r="V4" s="83"/>
      <c r="W4" s="83"/>
      <c r="X4" s="83"/>
      <c r="Y4" s="83"/>
      <c r="Z4" s="83"/>
      <c r="AA4" s="227"/>
    </row>
    <row r="5" spans="1:27" ht="15.75">
      <c r="A5" s="225"/>
      <c r="B5" s="83" t="s">
        <v>743</v>
      </c>
      <c r="C5" s="83"/>
      <c r="D5" s="83"/>
      <c r="E5" s="83"/>
      <c r="F5" s="83"/>
      <c r="G5" s="83"/>
      <c r="H5" s="83"/>
      <c r="I5" s="83"/>
      <c r="J5" s="83"/>
      <c r="K5" s="83"/>
      <c r="L5" s="83"/>
      <c r="M5" s="83"/>
      <c r="N5" s="226"/>
      <c r="O5" s="83"/>
      <c r="P5" s="83"/>
      <c r="Q5" s="83"/>
      <c r="R5" s="83"/>
      <c r="S5" s="83"/>
      <c r="T5" s="83"/>
      <c r="U5" s="83"/>
      <c r="V5" s="83"/>
      <c r="W5" s="83"/>
      <c r="X5" s="83"/>
      <c r="Y5" s="83"/>
      <c r="Z5" s="83"/>
      <c r="AA5" s="510"/>
    </row>
    <row r="6" spans="1:28" ht="12.75">
      <c r="A6" s="2" t="s">
        <v>19</v>
      </c>
      <c r="B6" s="3">
        <v>4650</v>
      </c>
      <c r="C6" s="3">
        <v>5400</v>
      </c>
      <c r="D6" s="3">
        <v>5400</v>
      </c>
      <c r="E6" s="3">
        <v>7800</v>
      </c>
      <c r="F6" s="14" t="s">
        <v>477</v>
      </c>
      <c r="G6" s="3">
        <v>4650</v>
      </c>
      <c r="H6" s="3">
        <v>5400</v>
      </c>
      <c r="I6" s="3"/>
      <c r="J6" s="3">
        <v>5400</v>
      </c>
      <c r="K6" s="3"/>
      <c r="L6" s="3">
        <v>7800</v>
      </c>
      <c r="M6" s="14"/>
      <c r="N6" s="26"/>
      <c r="O6" s="3"/>
      <c r="P6" s="14"/>
      <c r="Q6" s="110">
        <v>6225</v>
      </c>
      <c r="R6" s="110">
        <v>6975</v>
      </c>
      <c r="S6" s="4"/>
      <c r="T6" s="3">
        <v>6225</v>
      </c>
      <c r="U6" s="3">
        <v>6975</v>
      </c>
      <c r="V6" s="3">
        <v>11250</v>
      </c>
      <c r="W6" s="3"/>
      <c r="X6" s="14"/>
      <c r="Y6" s="3">
        <v>11250</v>
      </c>
      <c r="Z6" s="3">
        <v>12000</v>
      </c>
      <c r="AB6" s="14"/>
    </row>
    <row r="7" spans="1:27" ht="12.75">
      <c r="A7" s="2" t="s">
        <v>20</v>
      </c>
      <c r="B7" s="3">
        <v>5625</v>
      </c>
      <c r="C7" s="3">
        <v>6525</v>
      </c>
      <c r="D7" s="3">
        <v>6525</v>
      </c>
      <c r="E7" s="3">
        <v>8925</v>
      </c>
      <c r="F7" s="14" t="s">
        <v>477</v>
      </c>
      <c r="G7" s="3">
        <v>5625</v>
      </c>
      <c r="H7" s="3">
        <v>6525</v>
      </c>
      <c r="I7" s="3"/>
      <c r="J7" s="3">
        <v>6525</v>
      </c>
      <c r="K7" s="3"/>
      <c r="L7" s="3">
        <v>8925</v>
      </c>
      <c r="M7" s="14"/>
      <c r="N7" s="26"/>
      <c r="O7" s="3"/>
      <c r="P7" s="14"/>
      <c r="Q7" s="110"/>
      <c r="R7" s="110"/>
      <c r="S7" s="4"/>
      <c r="T7" s="3"/>
      <c r="U7" s="3"/>
      <c r="V7" s="3"/>
      <c r="W7" s="3"/>
      <c r="X7" s="14"/>
      <c r="Y7" s="3"/>
      <c r="Z7" s="3"/>
      <c r="AA7" s="14"/>
    </row>
    <row r="8" spans="1:27" ht="12.75">
      <c r="A8" s="2" t="s">
        <v>21</v>
      </c>
      <c r="B8" s="3">
        <v>7800</v>
      </c>
      <c r="C8" s="3">
        <v>10050</v>
      </c>
      <c r="D8" s="3">
        <v>9675</v>
      </c>
      <c r="E8" s="3">
        <v>13125</v>
      </c>
      <c r="F8" s="4"/>
      <c r="G8" s="3">
        <v>7800</v>
      </c>
      <c r="H8" s="3">
        <v>10050</v>
      </c>
      <c r="I8" s="3">
        <v>11700</v>
      </c>
      <c r="J8" s="3">
        <v>9675</v>
      </c>
      <c r="K8" s="3"/>
      <c r="L8" s="3">
        <v>13125</v>
      </c>
      <c r="M8" s="4"/>
      <c r="N8" s="26"/>
      <c r="O8" s="3"/>
      <c r="P8" s="4"/>
      <c r="Q8" s="110">
        <v>10950</v>
      </c>
      <c r="R8" s="110">
        <v>17475</v>
      </c>
      <c r="S8" s="4"/>
      <c r="T8" s="3">
        <v>10350</v>
      </c>
      <c r="U8" s="3">
        <v>11700</v>
      </c>
      <c r="V8" s="3">
        <v>19800</v>
      </c>
      <c r="W8" s="3"/>
      <c r="X8" s="4"/>
      <c r="Y8" s="3">
        <v>13125</v>
      </c>
      <c r="Z8" s="3">
        <v>22050</v>
      </c>
      <c r="AA8" s="4"/>
    </row>
    <row r="9" spans="1:27" ht="12.75">
      <c r="A9" s="2" t="s">
        <v>192</v>
      </c>
      <c r="B9" s="3">
        <v>300</v>
      </c>
      <c r="C9" s="3">
        <v>300</v>
      </c>
      <c r="D9" s="3">
        <v>300</v>
      </c>
      <c r="E9" s="3">
        <v>750</v>
      </c>
      <c r="F9" s="4"/>
      <c r="G9" s="3">
        <v>300</v>
      </c>
      <c r="H9" s="3">
        <v>300</v>
      </c>
      <c r="I9" s="3">
        <v>825</v>
      </c>
      <c r="J9" s="3">
        <v>300</v>
      </c>
      <c r="K9" s="3"/>
      <c r="L9" s="3">
        <v>750</v>
      </c>
      <c r="M9" s="4"/>
      <c r="N9" s="26"/>
      <c r="O9" s="3"/>
      <c r="P9" s="4"/>
      <c r="Q9" s="110">
        <v>1087</v>
      </c>
      <c r="R9" s="110">
        <v>1087</v>
      </c>
      <c r="S9" s="4"/>
      <c r="T9" s="3">
        <v>975</v>
      </c>
      <c r="U9" s="3">
        <v>975</v>
      </c>
      <c r="V9" s="3">
        <v>1050</v>
      </c>
      <c r="W9" s="3"/>
      <c r="X9" s="4"/>
      <c r="Y9" s="3">
        <v>1125</v>
      </c>
      <c r="Z9" s="3">
        <v>1425</v>
      </c>
      <c r="AA9" s="4"/>
    </row>
    <row r="10" spans="1:27" ht="12.75">
      <c r="A10" s="2" t="s">
        <v>22</v>
      </c>
      <c r="B10" s="3">
        <v>750</v>
      </c>
      <c r="C10" s="3"/>
      <c r="D10" s="3">
        <v>750</v>
      </c>
      <c r="E10" s="3"/>
      <c r="F10" s="4"/>
      <c r="G10" s="3">
        <v>750</v>
      </c>
      <c r="H10" s="3"/>
      <c r="I10" s="3">
        <v>750</v>
      </c>
      <c r="J10" s="3"/>
      <c r="K10" s="3"/>
      <c r="L10" s="3">
        <v>1125</v>
      </c>
      <c r="M10" s="4"/>
      <c r="N10" s="26"/>
      <c r="O10" s="3"/>
      <c r="P10" s="4"/>
      <c r="Q10" s="110">
        <v>525</v>
      </c>
      <c r="R10" s="110">
        <v>525</v>
      </c>
      <c r="S10" s="4"/>
      <c r="T10" s="3">
        <v>825</v>
      </c>
      <c r="U10" s="3">
        <v>825</v>
      </c>
      <c r="V10" s="3">
        <v>1050</v>
      </c>
      <c r="W10" s="3"/>
      <c r="X10" s="4"/>
      <c r="Y10" s="3">
        <v>1125</v>
      </c>
      <c r="Z10" s="3">
        <v>1200</v>
      </c>
      <c r="AA10" s="4"/>
    </row>
    <row r="11" spans="1:27" ht="12.75">
      <c r="A11" s="2" t="s">
        <v>23</v>
      </c>
      <c r="B11" s="3">
        <v>300</v>
      </c>
      <c r="C11" s="3">
        <v>300</v>
      </c>
      <c r="D11" s="3">
        <v>300</v>
      </c>
      <c r="E11" s="3">
        <v>300</v>
      </c>
      <c r="F11" s="4"/>
      <c r="G11" s="3">
        <v>577</v>
      </c>
      <c r="H11" s="3">
        <v>577</v>
      </c>
      <c r="I11" s="3">
        <v>577</v>
      </c>
      <c r="J11" s="3">
        <v>577</v>
      </c>
      <c r="K11" s="3">
        <v>577</v>
      </c>
      <c r="L11" s="3">
        <v>577</v>
      </c>
      <c r="M11" s="4"/>
      <c r="N11" s="26"/>
      <c r="O11" s="3"/>
      <c r="P11" s="4"/>
      <c r="Q11" s="110">
        <v>375</v>
      </c>
      <c r="R11" s="110">
        <v>375</v>
      </c>
      <c r="S11" s="4"/>
      <c r="T11" s="3">
        <v>525</v>
      </c>
      <c r="U11" s="3">
        <v>525</v>
      </c>
      <c r="V11" s="3">
        <v>525</v>
      </c>
      <c r="W11" s="3"/>
      <c r="X11" s="4"/>
      <c r="Y11" s="3">
        <v>600</v>
      </c>
      <c r="Z11" s="3">
        <v>600</v>
      </c>
      <c r="AA11" s="4"/>
    </row>
    <row r="12" spans="1:27" ht="12.75">
      <c r="A12" s="2" t="s">
        <v>512</v>
      </c>
      <c r="B12" s="3">
        <v>525</v>
      </c>
      <c r="C12" s="3">
        <v>525</v>
      </c>
      <c r="D12" s="3">
        <v>487</v>
      </c>
      <c r="E12" s="3">
        <v>675</v>
      </c>
      <c r="F12" s="4"/>
      <c r="G12" s="3">
        <v>525</v>
      </c>
      <c r="H12" s="3">
        <v>525</v>
      </c>
      <c r="I12" s="3"/>
      <c r="J12" s="3">
        <v>487</v>
      </c>
      <c r="K12" s="3"/>
      <c r="L12" s="3">
        <v>675</v>
      </c>
      <c r="M12" s="4"/>
      <c r="N12" s="26"/>
      <c r="O12" s="3"/>
      <c r="P12" s="4"/>
      <c r="Q12" s="3"/>
      <c r="R12" s="3"/>
      <c r="S12" s="4"/>
      <c r="T12" s="3"/>
      <c r="U12" s="3"/>
      <c r="V12" s="3"/>
      <c r="W12" s="3"/>
      <c r="X12" s="4"/>
      <c r="Y12" s="3"/>
      <c r="Z12" s="3"/>
      <c r="AA12" s="4"/>
    </row>
    <row r="13" spans="1:27" ht="12.75">
      <c r="A13" s="29" t="s">
        <v>513</v>
      </c>
      <c r="B13" s="3">
        <v>487</v>
      </c>
      <c r="C13" s="3">
        <v>487</v>
      </c>
      <c r="D13" s="3">
        <v>487</v>
      </c>
      <c r="E13" s="3">
        <v>975</v>
      </c>
      <c r="F13" s="4"/>
      <c r="G13" s="3">
        <v>487</v>
      </c>
      <c r="H13" s="3">
        <v>487</v>
      </c>
      <c r="I13" s="3"/>
      <c r="J13" s="3">
        <v>487</v>
      </c>
      <c r="K13" s="3"/>
      <c r="L13" s="3">
        <v>975</v>
      </c>
      <c r="M13" s="4"/>
      <c r="N13" s="26"/>
      <c r="O13" s="3"/>
      <c r="P13" s="4"/>
      <c r="Q13" s="3"/>
      <c r="R13" s="3"/>
      <c r="S13" s="4"/>
      <c r="T13" s="3"/>
      <c r="U13" s="3"/>
      <c r="V13" s="3"/>
      <c r="W13" s="3"/>
      <c r="X13" s="4"/>
      <c r="Y13" s="3"/>
      <c r="Z13" s="3"/>
      <c r="AA13" s="4"/>
    </row>
    <row r="14" spans="1:27" ht="12.75">
      <c r="A14" s="86" t="s">
        <v>193</v>
      </c>
      <c r="B14" s="87"/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8"/>
      <c r="O14" s="87"/>
      <c r="P14" s="87"/>
      <c r="Q14" s="87"/>
      <c r="R14" s="87"/>
      <c r="S14" s="87"/>
      <c r="T14" s="87"/>
      <c r="U14" s="87"/>
      <c r="V14" s="87"/>
      <c r="W14" s="87"/>
      <c r="X14" s="87"/>
      <c r="Y14" s="87"/>
      <c r="Z14" s="87"/>
      <c r="AA14" s="89"/>
    </row>
    <row r="15" spans="1:27" ht="12.75">
      <c r="A15" s="2" t="s">
        <v>24</v>
      </c>
      <c r="B15" s="3">
        <v>337</v>
      </c>
      <c r="C15" s="81">
        <v>337</v>
      </c>
      <c r="D15" s="3">
        <v>375</v>
      </c>
      <c r="E15" s="3">
        <v>375</v>
      </c>
      <c r="F15" s="4"/>
      <c r="G15" s="3">
        <v>337</v>
      </c>
      <c r="H15" s="3">
        <v>337</v>
      </c>
      <c r="I15" s="3">
        <v>600</v>
      </c>
      <c r="J15" s="3">
        <v>415</v>
      </c>
      <c r="K15" s="3"/>
      <c r="L15" s="3">
        <v>375</v>
      </c>
      <c r="M15" s="4"/>
      <c r="N15" s="26"/>
      <c r="O15" s="3"/>
      <c r="P15" s="4"/>
      <c r="Q15" s="103">
        <v>450</v>
      </c>
      <c r="R15" s="103">
        <v>600</v>
      </c>
      <c r="S15" s="4"/>
      <c r="T15" s="3">
        <v>600</v>
      </c>
      <c r="U15" s="3">
        <v>750</v>
      </c>
      <c r="V15" s="3">
        <v>750</v>
      </c>
      <c r="W15" s="3"/>
      <c r="X15" s="4"/>
      <c r="Y15" s="3">
        <v>375</v>
      </c>
      <c r="Z15" s="3">
        <v>750</v>
      </c>
      <c r="AA15" s="4"/>
    </row>
    <row r="16" spans="1:27" ht="12.75" customHeight="1">
      <c r="A16" s="102" t="s">
        <v>476</v>
      </c>
      <c r="B16" s="3"/>
      <c r="C16" s="3">
        <v>1015</v>
      </c>
      <c r="D16" s="3">
        <v>1160</v>
      </c>
      <c r="E16" s="3"/>
      <c r="F16" s="4"/>
      <c r="G16" s="3"/>
      <c r="H16" s="3">
        <v>1015</v>
      </c>
      <c r="I16" s="3"/>
      <c r="J16" s="3">
        <v>1160</v>
      </c>
      <c r="K16" s="3"/>
      <c r="L16" s="3"/>
      <c r="M16" s="4"/>
      <c r="N16" s="26"/>
      <c r="O16" s="5"/>
      <c r="P16" s="4"/>
      <c r="Q16" s="3">
        <v>1425</v>
      </c>
      <c r="R16" s="3">
        <v>1575</v>
      </c>
      <c r="S16" s="4"/>
      <c r="T16" s="3"/>
      <c r="U16" s="3"/>
      <c r="V16" s="3"/>
      <c r="W16" s="3"/>
      <c r="X16" s="4"/>
      <c r="Y16" s="3"/>
      <c r="Z16" s="3"/>
      <c r="AA16" s="4"/>
    </row>
    <row r="17" spans="1:27" ht="12.75">
      <c r="A17" s="1" t="s">
        <v>25</v>
      </c>
      <c r="B17" s="3">
        <v>3150</v>
      </c>
      <c r="C17" s="3">
        <v>4650</v>
      </c>
      <c r="D17" s="3">
        <v>3750</v>
      </c>
      <c r="E17" s="3">
        <v>4050</v>
      </c>
      <c r="F17" s="4"/>
      <c r="G17" s="3">
        <v>3150</v>
      </c>
      <c r="H17" s="3">
        <v>4650</v>
      </c>
      <c r="I17" s="3">
        <v>4870</v>
      </c>
      <c r="J17" s="3">
        <v>3750</v>
      </c>
      <c r="K17" s="3"/>
      <c r="L17" s="3">
        <v>5895</v>
      </c>
      <c r="M17" s="4"/>
      <c r="N17" s="26"/>
      <c r="O17" s="5"/>
      <c r="P17" s="4"/>
      <c r="Q17" s="3">
        <v>4725</v>
      </c>
      <c r="R17" s="3">
        <v>4870</v>
      </c>
      <c r="S17" s="4"/>
      <c r="T17" s="3">
        <v>4275</v>
      </c>
      <c r="U17" s="3">
        <v>4875</v>
      </c>
      <c r="V17" s="3">
        <v>5625</v>
      </c>
      <c r="W17" s="3"/>
      <c r="X17" s="6"/>
      <c r="Y17" s="3"/>
      <c r="Z17" s="3">
        <v>6450</v>
      </c>
      <c r="AA17" s="4"/>
    </row>
    <row r="18" spans="1:27" ht="12.75">
      <c r="A18" s="1" t="s">
        <v>26</v>
      </c>
      <c r="B18" s="3"/>
      <c r="C18" s="3"/>
      <c r="D18" s="3"/>
      <c r="E18" s="7">
        <v>5550</v>
      </c>
      <c r="F18" s="6"/>
      <c r="G18" s="3"/>
      <c r="H18" s="3"/>
      <c r="I18" s="3"/>
      <c r="J18" s="3"/>
      <c r="K18" s="3"/>
      <c r="L18" s="7">
        <v>10720</v>
      </c>
      <c r="M18" s="6"/>
      <c r="N18" s="7"/>
      <c r="O18" s="3"/>
      <c r="P18" s="4"/>
      <c r="Q18" s="3"/>
      <c r="R18" s="3"/>
      <c r="S18" s="4"/>
      <c r="T18" s="3"/>
      <c r="U18" s="3"/>
      <c r="V18" s="7">
        <v>8625</v>
      </c>
      <c r="W18" s="7"/>
      <c r="X18" s="6"/>
      <c r="Y18" s="3"/>
      <c r="Z18" s="7">
        <v>9450</v>
      </c>
      <c r="AA18" s="6"/>
    </row>
    <row r="19" spans="1:27" ht="25.5" customHeight="1">
      <c r="A19" s="1" t="s">
        <v>27</v>
      </c>
      <c r="B19" s="8">
        <v>1500</v>
      </c>
      <c r="C19" s="8">
        <v>2250</v>
      </c>
      <c r="D19" s="8">
        <v>1875</v>
      </c>
      <c r="E19" s="8" t="s">
        <v>661</v>
      </c>
      <c r="F19" s="4"/>
      <c r="G19" s="8">
        <v>1500</v>
      </c>
      <c r="H19" s="8">
        <v>2250</v>
      </c>
      <c r="I19" s="8">
        <v>2625</v>
      </c>
      <c r="J19" s="8">
        <v>1875</v>
      </c>
      <c r="K19" s="3"/>
      <c r="L19" s="8" t="s">
        <v>661</v>
      </c>
      <c r="M19" s="4"/>
      <c r="N19" s="26"/>
      <c r="O19" s="3"/>
      <c r="P19" s="4"/>
      <c r="Q19" s="498">
        <v>1875</v>
      </c>
      <c r="R19" s="498">
        <v>2625</v>
      </c>
      <c r="S19" s="4"/>
      <c r="T19" s="498">
        <v>1875</v>
      </c>
      <c r="U19" s="498">
        <v>2625</v>
      </c>
      <c r="V19" s="8" t="s">
        <v>665</v>
      </c>
      <c r="W19" s="3"/>
      <c r="X19" s="4"/>
      <c r="Y19" s="8" t="s">
        <v>661</v>
      </c>
      <c r="Z19" s="8" t="s">
        <v>666</v>
      </c>
      <c r="AA19" s="4"/>
    </row>
    <row r="20" spans="1:27" ht="12.75" customHeight="1">
      <c r="A20" s="1" t="s">
        <v>472</v>
      </c>
      <c r="B20" s="8"/>
      <c r="C20" s="8"/>
      <c r="D20" s="8"/>
      <c r="E20" s="8"/>
      <c r="F20" s="4"/>
      <c r="G20" s="8"/>
      <c r="H20" s="8"/>
      <c r="I20" s="3"/>
      <c r="J20" s="8"/>
      <c r="K20" s="3"/>
      <c r="L20" s="8"/>
      <c r="M20" s="4"/>
      <c r="N20" s="26"/>
      <c r="O20" s="3"/>
      <c r="P20" s="4"/>
      <c r="Q20" s="8"/>
      <c r="R20" s="8"/>
      <c r="S20" s="4"/>
      <c r="T20" s="8"/>
      <c r="U20" s="8"/>
      <c r="V20" s="8"/>
      <c r="W20" s="3"/>
      <c r="X20" s="4"/>
      <c r="Y20" s="8"/>
      <c r="Z20" s="19"/>
      <c r="AA20" s="4"/>
    </row>
    <row r="21" spans="1:27" ht="12.75">
      <c r="A21" s="2" t="s">
        <v>31</v>
      </c>
      <c r="B21" s="3">
        <v>2137</v>
      </c>
      <c r="C21" s="3" t="s">
        <v>611</v>
      </c>
      <c r="D21" s="3">
        <v>3000</v>
      </c>
      <c r="E21" s="3">
        <v>3750</v>
      </c>
      <c r="F21" s="4"/>
      <c r="G21" s="3">
        <v>2355</v>
      </c>
      <c r="H21" s="3">
        <v>3037</v>
      </c>
      <c r="I21" s="3">
        <v>4275</v>
      </c>
      <c r="J21" s="3">
        <v>3000</v>
      </c>
      <c r="K21" s="3"/>
      <c r="L21" s="3">
        <v>5145</v>
      </c>
      <c r="M21" s="4"/>
      <c r="N21" s="26">
        <v>3725</v>
      </c>
      <c r="O21" s="3">
        <v>3725</v>
      </c>
      <c r="P21" s="4"/>
      <c r="Q21" s="3">
        <f>4*750</f>
        <v>3000</v>
      </c>
      <c r="R21" s="3">
        <f>6.7*750</f>
        <v>5025</v>
      </c>
      <c r="S21" s="4"/>
      <c r="T21" s="3">
        <f>3.5*750</f>
        <v>2625</v>
      </c>
      <c r="U21" s="3">
        <f>14.29*750</f>
        <v>10717.5</v>
      </c>
      <c r="V21" s="3">
        <f>15.6*750</f>
        <v>11700</v>
      </c>
      <c r="W21" s="3"/>
      <c r="X21" s="4"/>
      <c r="Y21" s="3">
        <v>5</v>
      </c>
      <c r="Z21" s="5">
        <v>11.7</v>
      </c>
      <c r="AA21" s="4"/>
    </row>
    <row r="22" spans="1:27" ht="12.75">
      <c r="A22" s="2" t="s">
        <v>32</v>
      </c>
      <c r="B22" s="3">
        <v>1612</v>
      </c>
      <c r="C22" s="3">
        <v>2400</v>
      </c>
      <c r="D22" s="3">
        <v>1650</v>
      </c>
      <c r="E22" s="3">
        <v>1975</v>
      </c>
      <c r="F22" s="4"/>
      <c r="G22" s="3">
        <v>1612</v>
      </c>
      <c r="H22" s="3">
        <v>2400</v>
      </c>
      <c r="I22" s="3">
        <v>2625</v>
      </c>
      <c r="J22" s="3">
        <v>1575</v>
      </c>
      <c r="K22" s="3"/>
      <c r="L22" s="3">
        <v>1972</v>
      </c>
      <c r="M22" s="4"/>
      <c r="N22" s="26"/>
      <c r="O22" s="3"/>
      <c r="P22" s="4"/>
      <c r="Q22" s="3">
        <f>4.1*750</f>
        <v>3074.9999999999995</v>
      </c>
      <c r="R22" s="3">
        <f>4.5*750</f>
        <v>3375</v>
      </c>
      <c r="S22" s="4"/>
      <c r="T22" s="3">
        <f>2.15*750</f>
        <v>1612.5</v>
      </c>
      <c r="U22" s="3">
        <f>3.5*750</f>
        <v>2625</v>
      </c>
      <c r="V22" s="3">
        <f>6.8*750</f>
        <v>5100</v>
      </c>
      <c r="W22" s="3"/>
      <c r="X22" s="4"/>
      <c r="Y22" s="3">
        <v>2.63</v>
      </c>
      <c r="Z22" s="3">
        <v>8.2</v>
      </c>
      <c r="AA22" s="4"/>
    </row>
    <row r="23" spans="1:27" ht="12.75" customHeight="1">
      <c r="A23" s="2" t="s">
        <v>33</v>
      </c>
      <c r="B23" s="3">
        <f>1.3*750</f>
        <v>975</v>
      </c>
      <c r="C23" s="9"/>
      <c r="D23" s="3">
        <f>1.9*750</f>
        <v>1425</v>
      </c>
      <c r="E23" s="3">
        <f>1.2*750</f>
        <v>900</v>
      </c>
      <c r="F23" s="4"/>
      <c r="G23" s="3">
        <f>1.3*750</f>
        <v>975</v>
      </c>
      <c r="H23" s="9"/>
      <c r="I23" s="3"/>
      <c r="J23" s="3">
        <f>1.9*750</f>
        <v>1425</v>
      </c>
      <c r="K23" s="3"/>
      <c r="L23" s="3">
        <f>1.2*750</f>
        <v>900</v>
      </c>
      <c r="M23" s="4"/>
      <c r="N23" s="26">
        <f>3.7*750</f>
        <v>2775</v>
      </c>
      <c r="O23" s="3"/>
      <c r="P23" s="4"/>
      <c r="Q23" s="3">
        <f>2.9*750</f>
        <v>2175</v>
      </c>
      <c r="R23" s="9"/>
      <c r="S23" s="4"/>
      <c r="T23" s="3">
        <f>1.6*750</f>
        <v>1200</v>
      </c>
      <c r="U23" s="9"/>
      <c r="V23" s="10"/>
      <c r="W23" s="10"/>
      <c r="X23" s="4"/>
      <c r="Y23" s="3">
        <f>1.2*750</f>
        <v>900</v>
      </c>
      <c r="Z23" s="10"/>
      <c r="AA23" s="11"/>
    </row>
    <row r="24" spans="1:27" ht="25.5">
      <c r="A24" s="1" t="s">
        <v>179</v>
      </c>
      <c r="B24" s="3"/>
      <c r="C24" s="8">
        <f>3*750</f>
        <v>2250</v>
      </c>
      <c r="D24" s="3"/>
      <c r="E24" s="3"/>
      <c r="F24" s="4"/>
      <c r="G24" s="3"/>
      <c r="H24" s="8">
        <f>3*750</f>
        <v>2250</v>
      </c>
      <c r="I24" s="8">
        <f>3.3*750</f>
        <v>2475</v>
      </c>
      <c r="J24" s="3"/>
      <c r="K24" s="3"/>
      <c r="L24" s="3"/>
      <c r="M24" s="4"/>
      <c r="N24" s="26"/>
      <c r="O24" s="3"/>
      <c r="P24" s="4"/>
      <c r="Q24" s="3"/>
      <c r="R24" s="8">
        <f>4.3*750</f>
        <v>3225</v>
      </c>
      <c r="S24" s="4"/>
      <c r="T24" s="3"/>
      <c r="U24" s="8">
        <f>3.3*750</f>
        <v>2475</v>
      </c>
      <c r="V24" s="8" t="s">
        <v>663</v>
      </c>
      <c r="W24" s="8"/>
      <c r="X24" s="4"/>
      <c r="Y24" s="3"/>
      <c r="Z24" s="8" t="s">
        <v>664</v>
      </c>
      <c r="AA24" s="4"/>
    </row>
    <row r="25" spans="1:27" ht="12.75">
      <c r="A25" s="1" t="s">
        <v>633</v>
      </c>
      <c r="B25" s="3"/>
      <c r="C25" s="8"/>
      <c r="D25" s="3"/>
      <c r="E25" s="3"/>
      <c r="F25" s="4"/>
      <c r="G25" s="3"/>
      <c r="H25" s="8"/>
      <c r="I25" s="8"/>
      <c r="J25" s="3"/>
      <c r="K25" s="3"/>
      <c r="L25" s="3"/>
      <c r="M25" s="4"/>
      <c r="N25" s="26"/>
      <c r="O25" s="3"/>
      <c r="P25" s="4"/>
      <c r="Q25" s="3"/>
      <c r="R25" s="8"/>
      <c r="S25" s="4"/>
      <c r="T25" s="3"/>
      <c r="U25" s="8">
        <f>6.43*750</f>
        <v>4822.5</v>
      </c>
      <c r="V25" s="8"/>
      <c r="W25" s="8"/>
      <c r="X25" s="4"/>
      <c r="Y25" s="3"/>
      <c r="Z25" s="19"/>
      <c r="AA25" s="4"/>
    </row>
    <row r="26" spans="1:27" ht="12.75">
      <c r="A26" s="2" t="s">
        <v>36</v>
      </c>
      <c r="B26" s="3">
        <v>0.64</v>
      </c>
      <c r="C26" s="3">
        <f>0.9*750</f>
        <v>675</v>
      </c>
      <c r="D26" s="3">
        <f>0.68*750</f>
        <v>510.00000000000006</v>
      </c>
      <c r="E26" s="3">
        <f>1.4*750</f>
        <v>1050</v>
      </c>
      <c r="F26" s="4"/>
      <c r="G26" s="3">
        <f>0.64*750</f>
        <v>480</v>
      </c>
      <c r="H26" s="3">
        <f>0.9*750</f>
        <v>675</v>
      </c>
      <c r="I26" s="3">
        <f>0.68*750</f>
        <v>510.00000000000006</v>
      </c>
      <c r="J26" s="3">
        <f>0.68*750</f>
        <v>510.00000000000006</v>
      </c>
      <c r="K26" s="3"/>
      <c r="L26" s="3">
        <f>1.4*750</f>
        <v>1050</v>
      </c>
      <c r="M26" s="4"/>
      <c r="N26" s="26"/>
      <c r="O26" s="3"/>
      <c r="P26" s="4"/>
      <c r="Q26" s="3"/>
      <c r="R26" s="3"/>
      <c r="S26" s="4"/>
      <c r="T26" s="3"/>
      <c r="U26" s="3"/>
      <c r="V26" s="3"/>
      <c r="W26" s="3"/>
      <c r="X26" s="4"/>
      <c r="Y26" s="3">
        <f>2*750</f>
        <v>1500</v>
      </c>
      <c r="Z26" s="5">
        <f>3*750</f>
        <v>2250</v>
      </c>
      <c r="AA26" s="4"/>
    </row>
    <row r="27" spans="1:27" ht="12.75">
      <c r="A27" s="2" t="s">
        <v>655</v>
      </c>
      <c r="B27" s="5">
        <v>0.5</v>
      </c>
      <c r="C27" s="5">
        <f>0.8*750</f>
        <v>600</v>
      </c>
      <c r="D27" s="5">
        <f>1.8*750</f>
        <v>1350</v>
      </c>
      <c r="E27" s="5">
        <f>1.9*750</f>
        <v>1425</v>
      </c>
      <c r="F27" s="16"/>
      <c r="G27" s="5">
        <f>0.5*750</f>
        <v>375</v>
      </c>
      <c r="H27" s="5">
        <f>0.8*750</f>
        <v>600</v>
      </c>
      <c r="I27" s="5"/>
      <c r="J27" s="5">
        <f>0.8*750</f>
        <v>600</v>
      </c>
      <c r="K27" s="5"/>
      <c r="L27" s="5">
        <f>1.9*750</f>
        <v>1425</v>
      </c>
      <c r="M27" s="16"/>
      <c r="N27" s="24"/>
      <c r="O27" s="5"/>
      <c r="P27" s="16"/>
      <c r="Q27" s="5"/>
      <c r="R27" s="5"/>
      <c r="S27" s="16"/>
      <c r="T27" s="5"/>
      <c r="U27" s="5">
        <f>0.5*750</f>
        <v>375</v>
      </c>
      <c r="V27" s="5"/>
      <c r="W27" s="5"/>
      <c r="X27" s="16"/>
      <c r="Y27" s="5"/>
      <c r="Z27" s="5"/>
      <c r="AA27" s="16"/>
    </row>
    <row r="28" spans="1:27" ht="15.75">
      <c r="A28" s="12" t="s">
        <v>37</v>
      </c>
      <c r="B28" s="202"/>
      <c r="C28" s="202">
        <v>2685</v>
      </c>
      <c r="D28" s="202">
        <v>2685</v>
      </c>
      <c r="E28" s="202"/>
      <c r="F28" s="216"/>
      <c r="G28" s="202">
        <v>2685</v>
      </c>
      <c r="H28" s="202">
        <v>2685</v>
      </c>
      <c r="I28" s="202">
        <v>2685</v>
      </c>
      <c r="J28" s="202">
        <v>2800</v>
      </c>
      <c r="K28" s="202"/>
      <c r="L28" s="202">
        <v>4500</v>
      </c>
      <c r="M28" s="216"/>
      <c r="N28" s="217">
        <v>5200</v>
      </c>
      <c r="O28" s="202">
        <v>5300</v>
      </c>
      <c r="P28" s="216"/>
      <c r="Q28" s="202">
        <v>5500</v>
      </c>
      <c r="R28" s="202">
        <f>4.29*750</f>
        <v>3217.5</v>
      </c>
      <c r="S28" s="202">
        <v>4.29</v>
      </c>
      <c r="T28" s="202">
        <v>5500</v>
      </c>
      <c r="U28" s="202">
        <f>4.29*750</f>
        <v>3217.5</v>
      </c>
      <c r="V28" s="202">
        <v>5110</v>
      </c>
      <c r="W28" s="202">
        <v>5200</v>
      </c>
      <c r="X28" s="216">
        <v>5</v>
      </c>
      <c r="Y28" s="202">
        <v>5200</v>
      </c>
      <c r="Z28" s="202">
        <f>6*750</f>
        <v>4500</v>
      </c>
      <c r="AA28" s="216"/>
    </row>
    <row r="29" spans="1:27" ht="15.75">
      <c r="A29" s="12" t="s">
        <v>645</v>
      </c>
      <c r="B29" s="202"/>
      <c r="C29" s="202"/>
      <c r="D29" s="202"/>
      <c r="E29" s="202"/>
      <c r="F29" s="216"/>
      <c r="G29" s="202"/>
      <c r="H29" s="202"/>
      <c r="I29" s="202"/>
      <c r="J29" s="202"/>
      <c r="K29" s="202"/>
      <c r="L29" s="202"/>
      <c r="M29" s="216"/>
      <c r="N29" s="217"/>
      <c r="O29" s="202"/>
      <c r="P29" s="216"/>
      <c r="Q29" s="202"/>
      <c r="R29" s="202"/>
      <c r="S29" s="216"/>
      <c r="T29" s="202"/>
      <c r="U29" s="202"/>
      <c r="V29" s="202">
        <f>5.43*750</f>
        <v>4072.5</v>
      </c>
      <c r="W29" s="202"/>
      <c r="X29" s="216"/>
      <c r="Y29" s="202">
        <v>5700</v>
      </c>
      <c r="Z29" s="202">
        <v>6050</v>
      </c>
      <c r="AA29" s="216"/>
    </row>
    <row r="30" spans="1:27" ht="12.75">
      <c r="A30" s="106" t="s">
        <v>562</v>
      </c>
      <c r="B30" s="2"/>
      <c r="C30" s="3"/>
      <c r="D30" s="3">
        <f>0.35*750</f>
        <v>262.5</v>
      </c>
      <c r="E30" s="3">
        <f>0.5*750</f>
        <v>375</v>
      </c>
      <c r="F30" s="4"/>
      <c r="G30" s="3"/>
      <c r="H30" s="3"/>
      <c r="I30" s="3"/>
      <c r="J30" s="3">
        <f>0.35*750</f>
        <v>262.5</v>
      </c>
      <c r="K30" s="3"/>
      <c r="L30" s="3">
        <f>0.5*750</f>
        <v>375</v>
      </c>
      <c r="M30" s="4"/>
      <c r="N30" s="26">
        <f>0.35*750</f>
        <v>262.5</v>
      </c>
      <c r="O30" s="3">
        <f>0.35*750</f>
        <v>262.5</v>
      </c>
      <c r="P30" s="4"/>
      <c r="Q30" s="3">
        <f>0.35*750</f>
        <v>262.5</v>
      </c>
      <c r="R30" s="3"/>
      <c r="S30" s="4"/>
      <c r="T30" s="3">
        <f>0.35*750</f>
        <v>262.5</v>
      </c>
      <c r="U30" s="3">
        <f>3.57*750</f>
        <v>2677.5</v>
      </c>
      <c r="V30" s="3">
        <f>0.5*750</f>
        <v>375</v>
      </c>
      <c r="W30" s="3">
        <f>0.7*750</f>
        <v>525</v>
      </c>
      <c r="X30" s="4"/>
      <c r="Y30" s="3">
        <f>0.5*750</f>
        <v>375</v>
      </c>
      <c r="Z30" s="3">
        <f>0.7*750</f>
        <v>525</v>
      </c>
      <c r="AA30" s="4"/>
    </row>
    <row r="31" spans="1:27" ht="12.75">
      <c r="A31" s="106" t="s">
        <v>563</v>
      </c>
      <c r="B31" s="30">
        <f>0.25*750</f>
        <v>187.5</v>
      </c>
      <c r="C31" s="30">
        <f>0.25*750</f>
        <v>187.5</v>
      </c>
      <c r="D31" s="30">
        <f>0.25*750</f>
        <v>187.5</v>
      </c>
      <c r="E31" s="30">
        <f>0.25*750</f>
        <v>187.5</v>
      </c>
      <c r="F31" s="31"/>
      <c r="G31" s="30">
        <f aca="true" t="shared" si="0" ref="G31:L31">0.25*750</f>
        <v>187.5</v>
      </c>
      <c r="H31" s="30">
        <f t="shared" si="0"/>
        <v>187.5</v>
      </c>
      <c r="I31" s="30">
        <f t="shared" si="0"/>
        <v>187.5</v>
      </c>
      <c r="J31" s="30">
        <f t="shared" si="0"/>
        <v>187.5</v>
      </c>
      <c r="K31" s="30">
        <f t="shared" si="0"/>
        <v>187.5</v>
      </c>
      <c r="L31" s="30">
        <f t="shared" si="0"/>
        <v>187.5</v>
      </c>
      <c r="M31" s="31"/>
      <c r="N31" s="30">
        <f>0.25*750</f>
        <v>187.5</v>
      </c>
      <c r="O31" s="30">
        <f>0.25*750</f>
        <v>187.5</v>
      </c>
      <c r="P31" s="31"/>
      <c r="Q31" s="30">
        <f>0.25*750</f>
        <v>187.5</v>
      </c>
      <c r="R31" s="30">
        <f>0.25*750</f>
        <v>187.5</v>
      </c>
      <c r="S31" s="31"/>
      <c r="T31" s="30">
        <f>0.25*750</f>
        <v>187.5</v>
      </c>
      <c r="U31" s="30">
        <f>0.25*750</f>
        <v>187.5</v>
      </c>
      <c r="V31" s="30">
        <f>0.25*750</f>
        <v>187.5</v>
      </c>
      <c r="W31" s="30">
        <f>0.25*750</f>
        <v>187.5</v>
      </c>
      <c r="X31" s="31"/>
      <c r="Y31" s="30">
        <f>0.25*750</f>
        <v>187.5</v>
      </c>
      <c r="Z31" s="30">
        <f>0.25*750</f>
        <v>187.5</v>
      </c>
      <c r="AA31" s="31"/>
    </row>
    <row r="32" spans="1:27" ht="12.75">
      <c r="A32" s="2" t="s">
        <v>38</v>
      </c>
      <c r="B32" s="30"/>
      <c r="C32" s="155">
        <f>3*750</f>
        <v>2250</v>
      </c>
      <c r="D32" s="30"/>
      <c r="E32" s="30"/>
      <c r="F32" s="31"/>
      <c r="G32" s="30"/>
      <c r="H32" s="30">
        <f>3*750</f>
        <v>2250</v>
      </c>
      <c r="I32" s="30">
        <f>3.3*750</f>
        <v>2475</v>
      </c>
      <c r="J32" s="30"/>
      <c r="K32" s="30"/>
      <c r="L32" s="30"/>
      <c r="M32" s="31"/>
      <c r="N32" s="32"/>
      <c r="O32" s="30"/>
      <c r="P32" s="31"/>
      <c r="Q32" s="30"/>
      <c r="R32" s="30">
        <f>3.3*750</f>
        <v>2475</v>
      </c>
      <c r="S32" s="31"/>
      <c r="T32" s="30"/>
      <c r="U32" s="30">
        <f>3.3*750</f>
        <v>2475</v>
      </c>
      <c r="V32" s="30">
        <f>3.2*750</f>
        <v>2400</v>
      </c>
      <c r="W32" s="30">
        <f>3.9*750</f>
        <v>2925</v>
      </c>
      <c r="X32" s="31"/>
      <c r="Y32" s="30"/>
      <c r="Z32" s="30">
        <f>3.9*750</f>
        <v>2925</v>
      </c>
      <c r="AA32" s="31"/>
    </row>
    <row r="33" spans="1:27" ht="12.75">
      <c r="A33" s="33" t="s">
        <v>646</v>
      </c>
      <c r="B33" s="494"/>
      <c r="C33" s="495"/>
      <c r="D33" s="455"/>
      <c r="E33" s="455"/>
      <c r="F33" s="488"/>
      <c r="G33" s="455"/>
      <c r="H33" s="455"/>
      <c r="I33" s="455"/>
      <c r="J33" s="455"/>
      <c r="K33" s="455"/>
      <c r="L33" s="455"/>
      <c r="M33" s="488"/>
      <c r="N33" s="489"/>
      <c r="O33" s="455"/>
      <c r="P33" s="488"/>
      <c r="Q33" s="455"/>
      <c r="R33" s="455">
        <f>3.15*750</f>
        <v>2362.5</v>
      </c>
      <c r="S33" s="488"/>
      <c r="T33" s="455"/>
      <c r="U33" s="455">
        <f>3.15*750</f>
        <v>2362.5</v>
      </c>
      <c r="V33" s="455"/>
      <c r="W33" s="455"/>
      <c r="X33" s="488"/>
      <c r="Y33" s="455"/>
      <c r="Z33" s="455"/>
      <c r="AA33" s="490"/>
    </row>
    <row r="34" spans="1:27" ht="12.75">
      <c r="A34" s="33" t="s">
        <v>39</v>
      </c>
      <c r="B34" s="41" t="s">
        <v>564</v>
      </c>
      <c r="C34" s="45"/>
      <c r="D34" s="45"/>
      <c r="E34" s="45"/>
      <c r="F34" s="45"/>
      <c r="G34" s="45"/>
      <c r="H34" s="45"/>
      <c r="I34" s="45"/>
      <c r="J34" s="45"/>
      <c r="K34" s="45"/>
      <c r="L34" s="45"/>
      <c r="M34" s="45"/>
      <c r="N34" s="54"/>
      <c r="O34" s="45"/>
      <c r="P34" s="45"/>
      <c r="Q34" s="45"/>
      <c r="R34" s="45"/>
      <c r="S34" s="45"/>
      <c r="T34" s="45"/>
      <c r="U34" s="45" t="s">
        <v>662</v>
      </c>
      <c r="V34" s="45"/>
      <c r="W34" s="45"/>
      <c r="X34" s="45"/>
      <c r="Y34" s="45"/>
      <c r="Z34" s="45"/>
      <c r="AA34" s="46"/>
    </row>
    <row r="35" spans="1:27" ht="25.5">
      <c r="A35" s="215" t="s">
        <v>554</v>
      </c>
      <c r="B35" s="3"/>
      <c r="C35" s="3"/>
      <c r="D35" s="3"/>
      <c r="E35" s="3"/>
      <c r="F35" s="4"/>
      <c r="G35" s="3"/>
      <c r="H35" s="3"/>
      <c r="I35" s="3"/>
      <c r="J35" s="3"/>
      <c r="K35" s="3"/>
      <c r="L35" s="3"/>
      <c r="M35" s="4"/>
      <c r="N35" s="26"/>
      <c r="O35" s="3">
        <v>1</v>
      </c>
      <c r="P35" s="4"/>
      <c r="Q35" s="3"/>
      <c r="R35" s="3"/>
      <c r="S35" s="4"/>
      <c r="T35" s="3"/>
      <c r="U35" s="3"/>
      <c r="V35" s="3"/>
      <c r="W35" s="3"/>
      <c r="X35" s="4"/>
      <c r="Y35" s="3"/>
      <c r="Z35" s="3"/>
      <c r="AA35" s="4"/>
    </row>
    <row r="36" spans="1:27" ht="12.75">
      <c r="A36" s="86" t="s">
        <v>41</v>
      </c>
      <c r="B36" s="80"/>
      <c r="C36" s="80"/>
      <c r="D36" s="80"/>
      <c r="E36" s="80"/>
      <c r="F36" s="80"/>
      <c r="G36" s="80"/>
      <c r="H36" s="80"/>
      <c r="I36" s="80"/>
      <c r="J36" s="80"/>
      <c r="K36" s="80"/>
      <c r="L36" s="80"/>
      <c r="M36" s="80"/>
      <c r="N36" s="84"/>
      <c r="O36" s="80"/>
      <c r="P36" s="80"/>
      <c r="Q36" s="80"/>
      <c r="R36" s="80"/>
      <c r="S36" s="80"/>
      <c r="T36" s="80"/>
      <c r="U36" s="80"/>
      <c r="V36" s="80"/>
      <c r="W36" s="80"/>
      <c r="X36" s="80"/>
      <c r="Y36" s="80"/>
      <c r="Z36" s="80"/>
      <c r="AA36" s="85"/>
    </row>
    <row r="37" spans="1:27" ht="12.75">
      <c r="A37" s="13" t="s">
        <v>42</v>
      </c>
      <c r="B37" s="5">
        <f>11.5*750</f>
        <v>8625</v>
      </c>
      <c r="C37" s="5">
        <f>13.4*750</f>
        <v>10050</v>
      </c>
      <c r="D37" s="5">
        <f>13*750</f>
        <v>9750</v>
      </c>
      <c r="E37" s="5">
        <f>17.5*750</f>
        <v>13125</v>
      </c>
      <c r="F37" s="14" t="s">
        <v>477</v>
      </c>
      <c r="G37" s="5">
        <f>11.5*750</f>
        <v>8625</v>
      </c>
      <c r="H37" s="5">
        <f>13.4*750</f>
        <v>10050</v>
      </c>
      <c r="I37" s="5"/>
      <c r="J37" s="5">
        <f>13*750</f>
        <v>9750</v>
      </c>
      <c r="K37" s="5"/>
      <c r="L37" s="5">
        <f>17.5*750</f>
        <v>13125</v>
      </c>
      <c r="M37" s="14" t="s">
        <v>477</v>
      </c>
      <c r="N37" s="73"/>
      <c r="O37" s="5"/>
      <c r="P37" s="14" t="s">
        <v>477</v>
      </c>
      <c r="Q37" s="5"/>
      <c r="R37" s="5"/>
      <c r="S37" s="14"/>
      <c r="T37" s="5">
        <f>12.2*750</f>
        <v>9150</v>
      </c>
      <c r="U37" s="5">
        <f>13*750</f>
        <v>9750</v>
      </c>
      <c r="V37" s="5">
        <f>19.8*750</f>
        <v>14850</v>
      </c>
      <c r="W37" s="5"/>
      <c r="X37" s="14" t="s">
        <v>477</v>
      </c>
      <c r="Y37" s="5">
        <f>17.5*750</f>
        <v>13125</v>
      </c>
      <c r="Z37" s="5">
        <f>21*750</f>
        <v>15750</v>
      </c>
      <c r="AA37" s="14" t="s">
        <v>477</v>
      </c>
    </row>
    <row r="38" spans="1:27" ht="12.75">
      <c r="A38" s="2" t="s">
        <v>43</v>
      </c>
      <c r="B38" s="3">
        <f>4.1*750</f>
        <v>3074.9999999999995</v>
      </c>
      <c r="C38" s="3">
        <f>6*750</f>
        <v>4500</v>
      </c>
      <c r="D38" s="3">
        <f>4.6*750</f>
        <v>3449.9999999999995</v>
      </c>
      <c r="E38" s="3">
        <f>6.6*750</f>
        <v>4950</v>
      </c>
      <c r="F38" s="4"/>
      <c r="G38" s="3">
        <f>4.1*750</f>
        <v>3074.9999999999995</v>
      </c>
      <c r="H38" s="3">
        <f>6*750</f>
        <v>4500</v>
      </c>
      <c r="I38" s="3"/>
      <c r="J38" s="3">
        <f>4.6*750</f>
        <v>3449.9999999999995</v>
      </c>
      <c r="K38" s="3"/>
      <c r="L38" s="3">
        <f>6.6*750</f>
        <v>4950</v>
      </c>
      <c r="M38" s="4"/>
      <c r="N38" s="26"/>
      <c r="O38" s="3"/>
      <c r="P38" s="4"/>
      <c r="Q38" s="3"/>
      <c r="R38" s="3"/>
      <c r="S38" s="4"/>
      <c r="T38" s="3">
        <f>4.3*750</f>
        <v>3225</v>
      </c>
      <c r="U38" s="3">
        <f>4.8*750</f>
        <v>3600</v>
      </c>
      <c r="V38" s="3">
        <f>7*750</f>
        <v>5250</v>
      </c>
      <c r="W38" s="3"/>
      <c r="X38" s="4"/>
      <c r="Y38" s="3">
        <f>6.6*750</f>
        <v>4950</v>
      </c>
      <c r="Z38" s="3">
        <f>8.2*750</f>
        <v>6149.999999999999</v>
      </c>
      <c r="AA38" s="4"/>
    </row>
    <row r="39" spans="1:27" ht="12.75">
      <c r="A39" s="2" t="s">
        <v>212</v>
      </c>
      <c r="B39" s="3">
        <f>2.82*750</f>
        <v>2115</v>
      </c>
      <c r="C39" s="3">
        <f>C28+0.25</f>
        <v>2685.25</v>
      </c>
      <c r="D39" s="3">
        <f>D28+0.25</f>
        <v>2685.25</v>
      </c>
      <c r="E39" s="3">
        <f>E28+0.25</f>
        <v>0.25</v>
      </c>
      <c r="F39" s="4"/>
      <c r="G39" s="3">
        <f>G28+0.25</f>
        <v>2685.25</v>
      </c>
      <c r="H39" s="3">
        <f>H28+0.25</f>
        <v>2685.25</v>
      </c>
      <c r="I39" s="3">
        <f>I28+0.25</f>
        <v>2685.25</v>
      </c>
      <c r="J39" s="3">
        <f>J28+0.25</f>
        <v>2800.25</v>
      </c>
      <c r="K39" s="3"/>
      <c r="L39" s="3">
        <f>L28+0.25</f>
        <v>4500.25</v>
      </c>
      <c r="M39" s="4"/>
      <c r="N39" s="3">
        <f>N28+0.25</f>
        <v>5200.25</v>
      </c>
      <c r="O39" s="3">
        <f>O28+0.25</f>
        <v>5300.25</v>
      </c>
      <c r="P39" s="4"/>
      <c r="Q39" s="3">
        <f>4*750</f>
        <v>3000</v>
      </c>
      <c r="R39" s="3">
        <f>4*750</f>
        <v>3000</v>
      </c>
      <c r="S39" s="4"/>
      <c r="T39" s="3">
        <f>4*750</f>
        <v>3000</v>
      </c>
      <c r="U39" s="3">
        <f>4*750</f>
        <v>3000</v>
      </c>
      <c r="V39" s="3">
        <f>V28+0.25</f>
        <v>5110.25</v>
      </c>
      <c r="W39" s="3">
        <f>W28+0.25</f>
        <v>5200.25</v>
      </c>
      <c r="X39" s="4"/>
      <c r="Y39" s="3">
        <f>Y28+0.25</f>
        <v>5200.25</v>
      </c>
      <c r="Z39" s="3">
        <f>Z28+0.25</f>
        <v>4500.25</v>
      </c>
      <c r="AA39" s="4"/>
    </row>
    <row r="40" spans="1:27" ht="12.75">
      <c r="A40" s="2" t="s">
        <v>442</v>
      </c>
      <c r="B40" s="3">
        <f>5.3*750</f>
        <v>3975</v>
      </c>
      <c r="C40" s="3">
        <f>5.3*750</f>
        <v>3975</v>
      </c>
      <c r="D40" s="3">
        <f>6.1*750</f>
        <v>4575</v>
      </c>
      <c r="E40" s="3">
        <f>6.6*750</f>
        <v>4950</v>
      </c>
      <c r="F40" s="14" t="s">
        <v>477</v>
      </c>
      <c r="G40" s="3">
        <f>5.3*750</f>
        <v>3975</v>
      </c>
      <c r="H40" s="3">
        <f>5.3*750</f>
        <v>3975</v>
      </c>
      <c r="I40" s="3">
        <f>5.3*750</f>
        <v>3975</v>
      </c>
      <c r="J40" s="3">
        <f>5.3*750</f>
        <v>3975</v>
      </c>
      <c r="K40" s="3">
        <f>5.3*750</f>
        <v>3975</v>
      </c>
      <c r="L40" s="3">
        <f>6.6*750</f>
        <v>4950</v>
      </c>
      <c r="M40" s="14" t="s">
        <v>477</v>
      </c>
      <c r="N40" s="3">
        <f>5.1*750</f>
        <v>3824.9999999999995</v>
      </c>
      <c r="O40" s="3">
        <f>5.1*750</f>
        <v>3824.9999999999995</v>
      </c>
      <c r="P40" s="14" t="s">
        <v>477</v>
      </c>
      <c r="Q40" s="3">
        <f>4.6*750</f>
        <v>3449.9999999999995</v>
      </c>
      <c r="R40" s="3">
        <f>4.6*750</f>
        <v>3449.9999999999995</v>
      </c>
      <c r="S40" s="15"/>
      <c r="T40" s="3">
        <f>7.33*750</f>
        <v>5497.5</v>
      </c>
      <c r="U40" s="3">
        <f>7.33*750</f>
        <v>5497.5</v>
      </c>
      <c r="V40" s="3">
        <f>7.33*750</f>
        <v>5497.5</v>
      </c>
      <c r="W40" s="3">
        <f>7.33*750</f>
        <v>5497.5</v>
      </c>
      <c r="X40" s="14" t="s">
        <v>477</v>
      </c>
      <c r="Y40" s="3">
        <f>7.05*750</f>
        <v>5287.5</v>
      </c>
      <c r="Z40" s="3">
        <f>8.65*750</f>
        <v>6487.5</v>
      </c>
      <c r="AA40" s="14" t="s">
        <v>477</v>
      </c>
    </row>
    <row r="41" spans="1:27" ht="12.75">
      <c r="A41" s="2" t="s">
        <v>44</v>
      </c>
      <c r="B41" s="3">
        <f>5.05*750</f>
        <v>3787.5</v>
      </c>
      <c r="C41" s="3">
        <f>5.05*750</f>
        <v>3787.5</v>
      </c>
      <c r="D41" s="3">
        <f>5.85*750</f>
        <v>4387.5</v>
      </c>
      <c r="E41" s="3">
        <f>6.35*750</f>
        <v>4762.5</v>
      </c>
      <c r="F41" s="14" t="s">
        <v>477</v>
      </c>
      <c r="G41" s="3">
        <f>5.05*750</f>
        <v>3787.5</v>
      </c>
      <c r="H41" s="3">
        <f>5.05*750</f>
        <v>3787.5</v>
      </c>
      <c r="I41" s="3">
        <f>5.05*750</f>
        <v>3787.5</v>
      </c>
      <c r="J41" s="3">
        <f>5.05*750</f>
        <v>3787.5</v>
      </c>
      <c r="K41" s="3">
        <f>5.05*750</f>
        <v>3787.5</v>
      </c>
      <c r="L41" s="3">
        <f>6.35*750</f>
        <v>4762.5</v>
      </c>
      <c r="M41" s="14" t="s">
        <v>477</v>
      </c>
      <c r="N41" s="3">
        <f>4.85*750</f>
        <v>3637.4999999999995</v>
      </c>
      <c r="O41" s="3">
        <f>4.85*750</f>
        <v>3637.4999999999995</v>
      </c>
      <c r="P41" s="14" t="s">
        <v>477</v>
      </c>
      <c r="Q41" s="3">
        <f>4.35*750</f>
        <v>3262.4999999999995</v>
      </c>
      <c r="R41" s="3">
        <f>4.35*750</f>
        <v>3262.4999999999995</v>
      </c>
      <c r="S41" s="15"/>
      <c r="T41" s="3">
        <f>7.08*750</f>
        <v>5310</v>
      </c>
      <c r="U41" s="3">
        <f>7.08*750</f>
        <v>5310</v>
      </c>
      <c r="V41" s="3">
        <f>7.08*750</f>
        <v>5310</v>
      </c>
      <c r="W41" s="3">
        <f>7.08*750</f>
        <v>5310</v>
      </c>
      <c r="X41" s="14" t="s">
        <v>477</v>
      </c>
      <c r="Y41" s="3">
        <f>7.08*750</f>
        <v>5310</v>
      </c>
      <c r="Z41" s="3">
        <f>8.35*750</f>
        <v>6262.5</v>
      </c>
      <c r="AA41" s="14" t="s">
        <v>477</v>
      </c>
    </row>
    <row r="42" spans="1:27" ht="12.75">
      <c r="A42" s="2" t="s">
        <v>45</v>
      </c>
      <c r="B42" s="3">
        <f>8.4*750</f>
        <v>6300</v>
      </c>
      <c r="C42" s="3">
        <f>9.4*750</f>
        <v>7050</v>
      </c>
      <c r="D42" s="3">
        <f>10.4*750</f>
        <v>7800</v>
      </c>
      <c r="E42" s="3">
        <f>14.6*750</f>
        <v>10950</v>
      </c>
      <c r="F42" s="4"/>
      <c r="G42" s="3">
        <f>8.4*750</f>
        <v>6300</v>
      </c>
      <c r="H42" s="3">
        <f>9.4*750</f>
        <v>7050</v>
      </c>
      <c r="I42" s="3"/>
      <c r="J42" s="3">
        <f>10.4*750</f>
        <v>7800</v>
      </c>
      <c r="K42" s="3"/>
      <c r="L42" s="3">
        <f>14.6*750</f>
        <v>10950</v>
      </c>
      <c r="M42" s="4"/>
      <c r="N42" s="26"/>
      <c r="O42" s="3"/>
      <c r="P42" s="4"/>
      <c r="Q42" s="3"/>
      <c r="R42" s="3"/>
      <c r="S42" s="4"/>
      <c r="T42" s="3">
        <f>11.3*750</f>
        <v>8475</v>
      </c>
      <c r="U42" s="3">
        <f>12.1*750</f>
        <v>9075</v>
      </c>
      <c r="V42" s="3">
        <f>19.6*750</f>
        <v>14700.000000000002</v>
      </c>
      <c r="W42" s="3"/>
      <c r="X42" s="4"/>
      <c r="Y42" s="3">
        <f>14.6*750</f>
        <v>10950</v>
      </c>
      <c r="Z42" s="3">
        <f>22.4*750</f>
        <v>16800</v>
      </c>
      <c r="AA42" s="4"/>
    </row>
    <row r="43" spans="1:27" ht="12.75">
      <c r="A43" s="2" t="s">
        <v>46</v>
      </c>
      <c r="B43" s="3">
        <f>9.4*750</f>
        <v>7050</v>
      </c>
      <c r="C43" s="3">
        <f>10.4*750</f>
        <v>7800</v>
      </c>
      <c r="D43" s="3">
        <f>11.4*750</f>
        <v>8550</v>
      </c>
      <c r="E43" s="3">
        <f>15.6*750</f>
        <v>11700</v>
      </c>
      <c r="F43" s="4"/>
      <c r="G43" s="3">
        <f>9.4*750</f>
        <v>7050</v>
      </c>
      <c r="H43" s="3">
        <f>10.4*750</f>
        <v>7800</v>
      </c>
      <c r="I43" s="3"/>
      <c r="J43" s="3">
        <f>11.4*750</f>
        <v>8550</v>
      </c>
      <c r="K43" s="3"/>
      <c r="L43" s="3">
        <f>15.6*750</f>
        <v>11700</v>
      </c>
      <c r="M43" s="4"/>
      <c r="N43" s="26"/>
      <c r="O43" s="3"/>
      <c r="P43" s="4"/>
      <c r="Q43" s="3"/>
      <c r="R43" s="3"/>
      <c r="S43" s="4"/>
      <c r="T43" s="3">
        <f>12.3*750</f>
        <v>9225</v>
      </c>
      <c r="U43" s="3">
        <f>13.1*750</f>
        <v>9825</v>
      </c>
      <c r="V43" s="3">
        <f>20.6*750</f>
        <v>15450.000000000002</v>
      </c>
      <c r="W43" s="3"/>
      <c r="X43" s="4"/>
      <c r="Y43" s="3">
        <f>15.6*750</f>
        <v>11700</v>
      </c>
      <c r="Z43" s="3">
        <f>22.4*750</f>
        <v>16800</v>
      </c>
      <c r="AA43" s="4"/>
    </row>
    <row r="44" spans="1:27" ht="12.75">
      <c r="A44" s="86" t="s">
        <v>47</v>
      </c>
      <c r="B44" s="80"/>
      <c r="C44" s="80"/>
      <c r="D44" s="80"/>
      <c r="E44" s="80"/>
      <c r="F44" s="80"/>
      <c r="G44" s="80"/>
      <c r="H44" s="80"/>
      <c r="I44" s="80"/>
      <c r="J44" s="80"/>
      <c r="K44" s="80"/>
      <c r="L44" s="80"/>
      <c r="M44" s="80"/>
      <c r="N44" s="84"/>
      <c r="O44" s="80"/>
      <c r="P44" s="80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5"/>
    </row>
    <row r="45" spans="1:27" ht="12.75">
      <c r="A45" s="13" t="s">
        <v>48</v>
      </c>
      <c r="B45" s="5">
        <f>0.3*750</f>
        <v>225</v>
      </c>
      <c r="C45" s="5"/>
      <c r="D45" s="5">
        <f>0.3*750</f>
        <v>225</v>
      </c>
      <c r="E45" s="5">
        <f>0.7*750</f>
        <v>525</v>
      </c>
      <c r="F45" s="16"/>
      <c r="G45" s="5">
        <f>0.3*750</f>
        <v>225</v>
      </c>
      <c r="H45" s="5"/>
      <c r="I45" s="5"/>
      <c r="J45" s="5">
        <f>0.3*750</f>
        <v>225</v>
      </c>
      <c r="K45" s="5"/>
      <c r="L45" s="5">
        <f>0.7*750</f>
        <v>525</v>
      </c>
      <c r="M45" s="16"/>
      <c r="N45" s="24"/>
      <c r="O45" s="5"/>
      <c r="P45" s="16"/>
      <c r="Q45" s="5">
        <f>0.6*750</f>
        <v>450</v>
      </c>
      <c r="R45" s="5">
        <f>0.8*750</f>
        <v>600</v>
      </c>
      <c r="S45" s="16"/>
      <c r="T45" s="5">
        <f>0.6*750</f>
        <v>450</v>
      </c>
      <c r="U45" s="5">
        <f>0.8*750</f>
        <v>600</v>
      </c>
      <c r="V45" s="5">
        <f>0.8*750</f>
        <v>600</v>
      </c>
      <c r="W45" s="5"/>
      <c r="X45" s="16"/>
      <c r="Y45" s="5">
        <f>0.7*750</f>
        <v>525</v>
      </c>
      <c r="Z45" s="5">
        <f>0.9*750</f>
        <v>675</v>
      </c>
      <c r="AA45" s="16"/>
    </row>
    <row r="46" spans="1:27" ht="12.75">
      <c r="A46" s="2" t="s">
        <v>24</v>
      </c>
      <c r="B46" s="3">
        <f>0.45*750</f>
        <v>337.5</v>
      </c>
      <c r="C46" s="81">
        <f>0.45*750</f>
        <v>337.5</v>
      </c>
      <c r="D46" s="3">
        <f>0.55*750</f>
        <v>412.50000000000006</v>
      </c>
      <c r="E46" s="3">
        <f>0.5*750</f>
        <v>375</v>
      </c>
      <c r="F46" s="4"/>
      <c r="G46" s="3">
        <f>0.45*750</f>
        <v>337.5</v>
      </c>
      <c r="H46" s="3">
        <f>0.45*750</f>
        <v>337.5</v>
      </c>
      <c r="I46" s="3"/>
      <c r="J46" s="3">
        <f>0.55*750</f>
        <v>412.50000000000006</v>
      </c>
      <c r="K46" s="3"/>
      <c r="L46" s="3">
        <f>0.5*750</f>
        <v>375</v>
      </c>
      <c r="M46" s="4"/>
      <c r="N46" s="26"/>
      <c r="O46" s="3"/>
      <c r="P46" s="4"/>
      <c r="Q46" s="5">
        <f>0.6*750</f>
        <v>450</v>
      </c>
      <c r="R46" s="5">
        <f>0.8*750</f>
        <v>600</v>
      </c>
      <c r="S46" s="4"/>
      <c r="T46" s="3">
        <f>0.8*750</f>
        <v>600</v>
      </c>
      <c r="U46" s="5">
        <f>0.8*750</f>
        <v>600</v>
      </c>
      <c r="V46" s="3">
        <f>1*750</f>
        <v>750</v>
      </c>
      <c r="W46" s="3"/>
      <c r="X46" s="4"/>
      <c r="Y46" s="3">
        <f>0.5*750</f>
        <v>375</v>
      </c>
      <c r="Z46" s="3">
        <f>1*750</f>
        <v>750</v>
      </c>
      <c r="AA46" s="4"/>
    </row>
    <row r="47" spans="1:27" ht="12.75" customHeight="1">
      <c r="A47" s="102" t="s">
        <v>476</v>
      </c>
      <c r="B47" s="3"/>
      <c r="C47" s="3">
        <f>1.35*750</f>
        <v>1012.5000000000001</v>
      </c>
      <c r="D47" s="3">
        <f>1.55*750</f>
        <v>1162.5</v>
      </c>
      <c r="E47" s="3"/>
      <c r="F47" s="4"/>
      <c r="G47" s="3"/>
      <c r="H47" s="3">
        <f>1.35*750</f>
        <v>1012.5000000000001</v>
      </c>
      <c r="I47" s="3"/>
      <c r="J47" s="3">
        <f>1.55*750</f>
        <v>1162.5</v>
      </c>
      <c r="K47" s="3"/>
      <c r="L47" s="3"/>
      <c r="M47" s="4"/>
      <c r="N47" s="26"/>
      <c r="O47" s="5"/>
      <c r="P47" s="4"/>
      <c r="Q47" s="3">
        <f>1.9*750</f>
        <v>1425</v>
      </c>
      <c r="R47" s="3">
        <f>2.1*750</f>
        <v>1575</v>
      </c>
      <c r="S47" s="4"/>
      <c r="T47" s="3"/>
      <c r="U47" s="3"/>
      <c r="V47" s="3"/>
      <c r="W47" s="3"/>
      <c r="X47" s="4"/>
      <c r="Y47" s="3"/>
      <c r="Z47" s="3"/>
      <c r="AA47" s="4"/>
    </row>
    <row r="48" spans="1:27" ht="12.75">
      <c r="A48" s="2" t="s">
        <v>49</v>
      </c>
      <c r="B48" s="3"/>
      <c r="C48" s="3"/>
      <c r="D48" s="3"/>
      <c r="E48" s="3">
        <f>2*750</f>
        <v>1500</v>
      </c>
      <c r="F48" s="4"/>
      <c r="G48" s="3"/>
      <c r="H48" s="3"/>
      <c r="I48" s="3"/>
      <c r="J48" s="3"/>
      <c r="K48" s="3"/>
      <c r="L48" s="3">
        <f>2*750</f>
        <v>1500</v>
      </c>
      <c r="M48" s="4"/>
      <c r="N48" s="26"/>
      <c r="O48" s="3"/>
      <c r="P48" s="4"/>
      <c r="Q48" s="3"/>
      <c r="R48" s="3"/>
      <c r="S48" s="4"/>
      <c r="T48" s="3"/>
      <c r="U48" s="3"/>
      <c r="V48" s="3">
        <f>2.8*750</f>
        <v>2100</v>
      </c>
      <c r="W48" s="3"/>
      <c r="X48" s="4"/>
      <c r="Y48" s="3">
        <f>2*750</f>
        <v>1500</v>
      </c>
      <c r="Z48" s="3">
        <f>2.6*750</f>
        <v>1950</v>
      </c>
      <c r="AA48" s="4"/>
    </row>
    <row r="49" spans="1:27" ht="12.75">
      <c r="A49" s="2" t="s">
        <v>50</v>
      </c>
      <c r="B49" s="3">
        <f>1.6*750</f>
        <v>1200</v>
      </c>
      <c r="C49" s="3">
        <f>1.6*750</f>
        <v>1200</v>
      </c>
      <c r="D49" s="3">
        <f>2.2*750</f>
        <v>1650.0000000000002</v>
      </c>
      <c r="E49" s="3">
        <f>0.8*750</f>
        <v>600</v>
      </c>
      <c r="F49" s="4"/>
      <c r="G49" s="3">
        <f>1.6*750</f>
        <v>1200</v>
      </c>
      <c r="H49" s="3">
        <f>1.6*750</f>
        <v>1200</v>
      </c>
      <c r="I49" s="3"/>
      <c r="J49" s="3">
        <f>2.2*750</f>
        <v>1650.0000000000002</v>
      </c>
      <c r="K49" s="3"/>
      <c r="L49" s="3">
        <f>0.8*750</f>
        <v>600</v>
      </c>
      <c r="M49" s="4"/>
      <c r="N49" s="3">
        <f>1.9*750</f>
        <v>1425</v>
      </c>
      <c r="O49" s="3">
        <f>1.9*750</f>
        <v>1425</v>
      </c>
      <c r="P49" s="4"/>
      <c r="Q49" s="3">
        <f>1.9*750</f>
        <v>1425</v>
      </c>
      <c r="R49" s="3">
        <f>1.9*750</f>
        <v>1425</v>
      </c>
      <c r="S49" s="4"/>
      <c r="T49" s="3">
        <f>5.1*750</f>
        <v>3824.9999999999995</v>
      </c>
      <c r="U49" s="3">
        <f>5.1*750</f>
        <v>3824.9999999999995</v>
      </c>
      <c r="V49" s="3">
        <f>1.29*750</f>
        <v>967.5</v>
      </c>
      <c r="W49" s="3"/>
      <c r="X49" s="4"/>
      <c r="Y49" s="3">
        <f>0.8*750</f>
        <v>600</v>
      </c>
      <c r="Z49" s="3">
        <v>750</v>
      </c>
      <c r="AA49" s="4"/>
    </row>
    <row r="50" spans="1:27" ht="12.75">
      <c r="A50" s="2" t="s">
        <v>51</v>
      </c>
      <c r="B50" s="3"/>
      <c r="C50" s="3"/>
      <c r="D50" s="3"/>
      <c r="E50" s="3">
        <f>3.5*750</f>
        <v>2625</v>
      </c>
      <c r="F50" s="4"/>
      <c r="G50" s="3"/>
      <c r="H50" s="3"/>
      <c r="I50" s="3"/>
      <c r="J50" s="3"/>
      <c r="K50" s="3"/>
      <c r="L50" s="3">
        <f>3.5*750</f>
        <v>2625</v>
      </c>
      <c r="M50" s="4"/>
      <c r="N50" s="26"/>
      <c r="O50" s="3"/>
      <c r="P50" s="4"/>
      <c r="Q50" s="3"/>
      <c r="R50" s="3"/>
      <c r="S50" s="4"/>
      <c r="T50" s="3"/>
      <c r="U50" s="3"/>
      <c r="V50" s="3">
        <f>5.3*750</f>
        <v>3975</v>
      </c>
      <c r="W50" s="3"/>
      <c r="X50" s="4"/>
      <c r="Y50" s="3">
        <f>3.5*750</f>
        <v>2625</v>
      </c>
      <c r="Z50" s="3">
        <f>5.6*750</f>
        <v>4200</v>
      </c>
      <c r="AA50" s="4"/>
    </row>
    <row r="51" spans="1:27" ht="12.75">
      <c r="A51" s="2" t="s">
        <v>52</v>
      </c>
      <c r="B51" s="3">
        <f>1.8*750</f>
        <v>1350</v>
      </c>
      <c r="C51" s="3">
        <f>1.8*750</f>
        <v>1350</v>
      </c>
      <c r="D51" s="3">
        <f>2.4*750</f>
        <v>1800</v>
      </c>
      <c r="E51" s="3">
        <f>3.6*750</f>
        <v>2700</v>
      </c>
      <c r="F51" s="4"/>
      <c r="G51" s="3">
        <f>1.8*750</f>
        <v>1350</v>
      </c>
      <c r="H51" s="3">
        <f>1.8*750</f>
        <v>1350</v>
      </c>
      <c r="I51" s="3"/>
      <c r="J51" s="3">
        <f>2.4*750</f>
        <v>1800</v>
      </c>
      <c r="K51" s="3"/>
      <c r="L51" s="3">
        <f>3.6*750</f>
        <v>2700</v>
      </c>
      <c r="M51" s="4"/>
      <c r="N51" s="26">
        <f>2.2*750</f>
        <v>1650.0000000000002</v>
      </c>
      <c r="O51" s="26">
        <f>2.2*750</f>
        <v>1650.0000000000002</v>
      </c>
      <c r="P51" s="4"/>
      <c r="Q51" s="26">
        <f>2.2*750</f>
        <v>1650.0000000000002</v>
      </c>
      <c r="R51" s="26">
        <f>2.2*750</f>
        <v>1650.0000000000002</v>
      </c>
      <c r="S51" s="4"/>
      <c r="T51" s="3"/>
      <c r="U51" s="3"/>
      <c r="V51" s="3">
        <f>1.2*750</f>
        <v>900</v>
      </c>
      <c r="W51" s="3"/>
      <c r="X51" s="4"/>
      <c r="Y51" s="3">
        <f>3.6*750</f>
        <v>2700</v>
      </c>
      <c r="Z51" s="3"/>
      <c r="AA51" s="4"/>
    </row>
    <row r="52" spans="1:27" ht="12.75">
      <c r="A52" s="2" t="s">
        <v>53</v>
      </c>
      <c r="B52" s="3">
        <f>1.8*750</f>
        <v>1350</v>
      </c>
      <c r="C52" s="3">
        <f>1.8*750</f>
        <v>1350</v>
      </c>
      <c r="D52" s="3">
        <f>5.95*750</f>
        <v>4462.5</v>
      </c>
      <c r="E52" s="3">
        <f>6.5*750</f>
        <v>4875</v>
      </c>
      <c r="F52" s="4"/>
      <c r="G52" s="3">
        <f>1.8*750</f>
        <v>1350</v>
      </c>
      <c r="H52" s="3">
        <f>1.8*750</f>
        <v>1350</v>
      </c>
      <c r="I52" s="3"/>
      <c r="J52" s="3">
        <f>5.95*750</f>
        <v>4462.5</v>
      </c>
      <c r="K52" s="3"/>
      <c r="L52" s="3">
        <f>6.5*750</f>
        <v>4875</v>
      </c>
      <c r="M52" s="4"/>
      <c r="N52" s="26">
        <f>SUM(N28,N49,0.6)</f>
        <v>6625.6</v>
      </c>
      <c r="O52" s="26">
        <f>SUM(O28,O49,0.6)</f>
        <v>6725.6</v>
      </c>
      <c r="P52" s="4"/>
      <c r="Q52" s="26">
        <f>2.2*750</f>
        <v>1650.0000000000002</v>
      </c>
      <c r="R52" s="26">
        <f>2.2*750</f>
        <v>1650.0000000000002</v>
      </c>
      <c r="S52" s="4"/>
      <c r="T52" s="3">
        <f>5.3*750</f>
        <v>3975</v>
      </c>
      <c r="U52" s="3">
        <f>5.57*750</f>
        <v>4177.5</v>
      </c>
      <c r="V52" s="3">
        <f>1.5*750</f>
        <v>1125</v>
      </c>
      <c r="W52" s="3"/>
      <c r="X52" s="4"/>
      <c r="Y52" s="3">
        <f>6.5*750</f>
        <v>4875</v>
      </c>
      <c r="Z52" s="3">
        <f>5.2*750</f>
        <v>3900</v>
      </c>
      <c r="AA52" s="4"/>
    </row>
    <row r="53" spans="1:27" ht="12.75">
      <c r="A53" s="2" t="s">
        <v>54</v>
      </c>
      <c r="B53" s="3">
        <f>3.32*750</f>
        <v>2490</v>
      </c>
      <c r="C53" s="3">
        <f>SUM(C28,0.75)</f>
        <v>2685.75</v>
      </c>
      <c r="D53" s="3">
        <f>5.95*750</f>
        <v>4462.5</v>
      </c>
      <c r="E53" s="3">
        <f>6.8*750</f>
        <v>5100</v>
      </c>
      <c r="F53" s="4"/>
      <c r="G53" s="3">
        <f>SUM(G28,0.75)</f>
        <v>2685.75</v>
      </c>
      <c r="H53" s="3">
        <f>SUM(H28,0.75)</f>
        <v>2685.75</v>
      </c>
      <c r="I53" s="3"/>
      <c r="J53" s="3">
        <f>5.95*750</f>
        <v>4462.5</v>
      </c>
      <c r="K53" s="3"/>
      <c r="L53" s="3">
        <f>6.5*750</f>
        <v>4875</v>
      </c>
      <c r="M53" s="4"/>
      <c r="N53" s="26">
        <f>SUM(N28,N49,0.6)</f>
        <v>6625.6</v>
      </c>
      <c r="O53" s="26">
        <f>SUM(O28,O49,0.6)</f>
        <v>6725.6</v>
      </c>
      <c r="P53" s="4"/>
      <c r="Q53" s="3">
        <f>SUM(Q28,0.75)</f>
        <v>5500.75</v>
      </c>
      <c r="R53" s="3">
        <f>SUM(R28,0.75)</f>
        <v>3218.25</v>
      </c>
      <c r="S53" s="4"/>
      <c r="T53" s="3">
        <f>7.6*750</f>
        <v>5700</v>
      </c>
      <c r="U53" s="3">
        <f>7.6*750</f>
        <v>5700</v>
      </c>
      <c r="V53" s="3">
        <f>8.3*750</f>
        <v>6225.000000000001</v>
      </c>
      <c r="W53" s="3">
        <f>8.8*750</f>
        <v>6600.000000000001</v>
      </c>
      <c r="X53" s="4"/>
      <c r="Y53" s="3">
        <f>6.5*750</f>
        <v>4875</v>
      </c>
      <c r="Z53" s="3">
        <f>9.15*750</f>
        <v>6862.5</v>
      </c>
      <c r="AA53" s="4"/>
    </row>
    <row r="54" spans="1:27" ht="12.75">
      <c r="A54" s="2" t="s">
        <v>55</v>
      </c>
      <c r="B54" s="3">
        <f>SUM(B41,0.6)</f>
        <v>3788.1</v>
      </c>
      <c r="C54" s="3">
        <f>SUM(C41,0.6)</f>
        <v>3788.1</v>
      </c>
      <c r="D54" s="3">
        <f>SUM(D41,0.6)</f>
        <v>4388.1</v>
      </c>
      <c r="E54" s="3">
        <f>SUM(E41,0.6)</f>
        <v>4763.1</v>
      </c>
      <c r="F54" s="14" t="s">
        <v>477</v>
      </c>
      <c r="G54" s="3">
        <f>SUM(G41,0.6)</f>
        <v>3788.1</v>
      </c>
      <c r="H54" s="3">
        <f>SUM(H41,0.6)</f>
        <v>3788.1</v>
      </c>
      <c r="I54" s="3"/>
      <c r="J54" s="3">
        <f>SUM(J41,0.6)</f>
        <v>3788.1</v>
      </c>
      <c r="K54" s="3"/>
      <c r="L54" s="3">
        <f>SUM(L41,0.6)</f>
        <v>4763.1</v>
      </c>
      <c r="M54" s="14" t="s">
        <v>477</v>
      </c>
      <c r="N54" s="3">
        <f>SUM(N41,0.6)</f>
        <v>3638.0999999999995</v>
      </c>
      <c r="O54" s="3">
        <f>SUM(O41,0.6)</f>
        <v>3638.0999999999995</v>
      </c>
      <c r="P54" s="14" t="s">
        <v>477</v>
      </c>
      <c r="Q54" s="3">
        <f>SUM(Q41,0.6)</f>
        <v>3263.0999999999995</v>
      </c>
      <c r="R54" s="3">
        <f>SUM(R41,0.6)</f>
        <v>3263.0999999999995</v>
      </c>
      <c r="S54" s="15"/>
      <c r="T54" s="3">
        <f>SUM(T41,0.6)</f>
        <v>5310.6</v>
      </c>
      <c r="U54" s="3">
        <f>SUM(U41,0.6)</f>
        <v>5310.6</v>
      </c>
      <c r="V54" s="3">
        <f>SUM(V41,0.6)</f>
        <v>5310.6</v>
      </c>
      <c r="W54" s="3">
        <f>SUM(W41,0.6)</f>
        <v>5310.6</v>
      </c>
      <c r="X54" s="14" t="s">
        <v>477</v>
      </c>
      <c r="Y54" s="3">
        <f>SUM(Y41,0.8)</f>
        <v>5310.8</v>
      </c>
      <c r="Z54" s="3">
        <f>SUM(Z41,0.8)</f>
        <v>6263.3</v>
      </c>
      <c r="AA54" s="14" t="s">
        <v>477</v>
      </c>
    </row>
    <row r="55" spans="1:27" ht="12.75">
      <c r="A55" s="17" t="s">
        <v>56</v>
      </c>
      <c r="B55" s="3"/>
      <c r="C55" s="3"/>
      <c r="D55" s="3"/>
      <c r="E55" s="3"/>
      <c r="F55" s="14" t="s">
        <v>477</v>
      </c>
      <c r="G55" s="3"/>
      <c r="H55" s="3"/>
      <c r="I55" s="3"/>
      <c r="J55" s="3"/>
      <c r="K55" s="3"/>
      <c r="L55" s="3"/>
      <c r="M55" s="14" t="s">
        <v>477</v>
      </c>
      <c r="N55" s="26"/>
      <c r="O55" s="3"/>
      <c r="P55" s="14" t="s">
        <v>477</v>
      </c>
      <c r="Q55" s="3"/>
      <c r="R55" s="3"/>
      <c r="S55" s="4"/>
      <c r="T55" s="3"/>
      <c r="U55" s="3"/>
      <c r="V55" s="3"/>
      <c r="W55" s="3"/>
      <c r="X55" s="14" t="s">
        <v>477</v>
      </c>
      <c r="Y55" s="3"/>
      <c r="Z55" s="3"/>
      <c r="AA55" s="14" t="s">
        <v>477</v>
      </c>
    </row>
    <row r="56" spans="1:27" ht="12.75">
      <c r="A56" s="2" t="s">
        <v>57</v>
      </c>
      <c r="B56" s="3">
        <f>0.8*750</f>
        <v>600</v>
      </c>
      <c r="C56" s="3">
        <v>0.9</v>
      </c>
      <c r="D56" s="3">
        <v>1.3</v>
      </c>
      <c r="E56" s="3">
        <f>1.3*750</f>
        <v>975</v>
      </c>
      <c r="F56" s="4"/>
      <c r="G56" s="3">
        <f>0.8*750</f>
        <v>600</v>
      </c>
      <c r="H56" s="3">
        <f>0.9*750</f>
        <v>675</v>
      </c>
      <c r="I56" s="3"/>
      <c r="J56" s="3">
        <f>1.3*750</f>
        <v>975</v>
      </c>
      <c r="K56" s="3"/>
      <c r="L56" s="3">
        <f>1.3*750</f>
        <v>975</v>
      </c>
      <c r="M56" s="4"/>
      <c r="N56" s="26"/>
      <c r="O56" s="3"/>
      <c r="P56" s="4"/>
      <c r="Q56" s="3">
        <f>1.3*750</f>
        <v>975</v>
      </c>
      <c r="R56" s="3">
        <f>1.3*750</f>
        <v>975</v>
      </c>
      <c r="S56" s="4"/>
      <c r="T56" s="3">
        <f>1.3*750</f>
        <v>975</v>
      </c>
      <c r="U56" s="3">
        <f>1.3*750</f>
        <v>975</v>
      </c>
      <c r="V56" s="3">
        <f>1.3*750</f>
        <v>975</v>
      </c>
      <c r="W56" s="3"/>
      <c r="X56" s="4"/>
      <c r="Y56" s="3">
        <f>1.3*750</f>
        <v>975</v>
      </c>
      <c r="Z56" s="3">
        <f>1.3*750</f>
        <v>975</v>
      </c>
      <c r="AA56" s="4"/>
    </row>
    <row r="57" spans="1:27" ht="12.75">
      <c r="A57" s="120" t="s">
        <v>617</v>
      </c>
      <c r="B57" s="196"/>
      <c r="C57" s="196"/>
      <c r="D57" s="196"/>
      <c r="E57" s="196"/>
      <c r="F57" s="474"/>
      <c r="G57" s="196">
        <v>750</v>
      </c>
      <c r="H57" s="196">
        <v>750</v>
      </c>
      <c r="I57" s="196">
        <v>750</v>
      </c>
      <c r="J57" s="196">
        <v>750</v>
      </c>
      <c r="K57" s="196"/>
      <c r="L57" s="196"/>
      <c r="M57" s="474"/>
      <c r="N57" s="197"/>
      <c r="O57" s="196"/>
      <c r="P57" s="474"/>
      <c r="Q57" s="196">
        <v>750</v>
      </c>
      <c r="R57" s="196">
        <v>750</v>
      </c>
      <c r="S57" s="474"/>
      <c r="T57" s="196">
        <v>750</v>
      </c>
      <c r="U57" s="196">
        <v>750</v>
      </c>
      <c r="V57" s="196">
        <v>750</v>
      </c>
      <c r="W57" s="196"/>
      <c r="X57" s="474"/>
      <c r="Y57" s="196">
        <v>750</v>
      </c>
      <c r="Z57" s="196"/>
      <c r="AA57" s="475"/>
    </row>
    <row r="58" spans="1:27" ht="12.75">
      <c r="A58" s="90" t="s">
        <v>58</v>
      </c>
      <c r="B58" s="91"/>
      <c r="C58" s="91"/>
      <c r="D58" s="91"/>
      <c r="E58" s="91"/>
      <c r="F58" s="91"/>
      <c r="G58" s="91"/>
      <c r="H58" s="91"/>
      <c r="I58" s="91"/>
      <c r="J58" s="91"/>
      <c r="K58" s="91"/>
      <c r="L58" s="91"/>
      <c r="M58" s="91"/>
      <c r="N58" s="92"/>
      <c r="O58" s="91"/>
      <c r="P58" s="91"/>
      <c r="Q58" s="91"/>
      <c r="R58" s="91"/>
      <c r="S58" s="91"/>
      <c r="T58" s="91"/>
      <c r="U58" s="91"/>
      <c r="V58" s="91"/>
      <c r="W58" s="91"/>
      <c r="X58" s="91"/>
      <c r="Y58" s="91"/>
      <c r="Z58" s="91"/>
      <c r="AA58" s="189"/>
    </row>
    <row r="59" spans="1:27" ht="12.75">
      <c r="A59" s="2" t="s">
        <v>197</v>
      </c>
      <c r="B59" s="3">
        <f>0.35*750</f>
        <v>262.5</v>
      </c>
      <c r="C59" s="3"/>
      <c r="D59" s="3">
        <f>0.4*750</f>
        <v>300</v>
      </c>
      <c r="E59" s="3">
        <f>6*750</f>
        <v>4500</v>
      </c>
      <c r="F59" s="4"/>
      <c r="G59" s="3">
        <f>0.4*750</f>
        <v>300</v>
      </c>
      <c r="H59" s="3"/>
      <c r="I59" s="3"/>
      <c r="J59" s="3">
        <f>0.5*750</f>
        <v>375</v>
      </c>
      <c r="K59" s="3"/>
      <c r="L59" s="3">
        <f>0.6*750</f>
        <v>450</v>
      </c>
      <c r="M59" s="4"/>
      <c r="N59" s="26"/>
      <c r="O59" s="3"/>
      <c r="P59" s="4"/>
      <c r="Q59" s="3">
        <f>0.4*750</f>
        <v>300</v>
      </c>
      <c r="R59" s="3">
        <f>0.4*750</f>
        <v>300</v>
      </c>
      <c r="S59" s="4"/>
      <c r="T59" s="3">
        <v>750</v>
      </c>
      <c r="U59" s="3">
        <f>0.58*750</f>
        <v>434.99999999999994</v>
      </c>
      <c r="V59" s="3">
        <f>0.8*750</f>
        <v>600</v>
      </c>
      <c r="W59" s="3">
        <f>0.9*750</f>
        <v>675</v>
      </c>
      <c r="X59" s="4"/>
      <c r="Y59" s="3">
        <f>0.72*750</f>
        <v>540</v>
      </c>
      <c r="Z59" s="3">
        <v>750</v>
      </c>
      <c r="AA59" s="4"/>
    </row>
    <row r="60" spans="1:27" ht="12.75">
      <c r="A60" s="2" t="s">
        <v>198</v>
      </c>
      <c r="B60" s="3">
        <f>0.2*750</f>
        <v>150</v>
      </c>
      <c r="C60" s="3">
        <f>0.3*750</f>
        <v>225</v>
      </c>
      <c r="D60" s="3">
        <f>0.25*750</f>
        <v>187.5</v>
      </c>
      <c r="E60" s="3">
        <f>0.5*750</f>
        <v>375</v>
      </c>
      <c r="F60" s="4"/>
      <c r="G60" s="3">
        <f>0.2*750</f>
        <v>150</v>
      </c>
      <c r="H60" s="3"/>
      <c r="I60" s="3"/>
      <c r="J60" s="3">
        <f>0.25*750</f>
        <v>187.5</v>
      </c>
      <c r="K60" s="3"/>
      <c r="L60" s="3">
        <f>0.5*750</f>
        <v>375</v>
      </c>
      <c r="M60" s="4"/>
      <c r="N60" s="26"/>
      <c r="O60" s="3"/>
      <c r="P60" s="4"/>
      <c r="Q60" s="3">
        <f>0.3*750</f>
        <v>225</v>
      </c>
      <c r="R60" s="3">
        <f>0.3*750</f>
        <v>225</v>
      </c>
      <c r="S60" s="4"/>
      <c r="T60" s="3">
        <f>0.3*750</f>
        <v>225</v>
      </c>
      <c r="U60" s="3">
        <f>0.3*750</f>
        <v>225</v>
      </c>
      <c r="V60" s="3">
        <f>0.5*750</f>
        <v>375</v>
      </c>
      <c r="W60" s="3"/>
      <c r="X60" s="4"/>
      <c r="Y60" s="3">
        <f>0.5*750</f>
        <v>375</v>
      </c>
      <c r="Z60" s="3">
        <f>0.8*750</f>
        <v>600</v>
      </c>
      <c r="AA60" s="4"/>
    </row>
    <row r="61" spans="1:27" ht="12.75">
      <c r="A61" s="2" t="s">
        <v>199</v>
      </c>
      <c r="B61" s="3">
        <f>0.3*750</f>
        <v>225</v>
      </c>
      <c r="C61" s="3"/>
      <c r="D61" s="3">
        <f>0.3*750</f>
        <v>225</v>
      </c>
      <c r="E61" s="3"/>
      <c r="F61" s="4"/>
      <c r="G61" s="3">
        <f>0.3*750</f>
        <v>225</v>
      </c>
      <c r="H61" s="3"/>
      <c r="I61" s="3"/>
      <c r="J61" s="3">
        <f>0.3*750</f>
        <v>225</v>
      </c>
      <c r="K61" s="3"/>
      <c r="L61" s="3"/>
      <c r="M61" s="4"/>
      <c r="N61" s="26"/>
      <c r="O61" s="3"/>
      <c r="P61" s="4"/>
      <c r="Q61" s="3">
        <f>0.4*750</f>
        <v>300</v>
      </c>
      <c r="R61" s="3">
        <f>0.4*750</f>
        <v>300</v>
      </c>
      <c r="S61" s="4"/>
      <c r="T61" s="3">
        <f>0.4*750</f>
        <v>300</v>
      </c>
      <c r="U61" s="3">
        <f>0.4*750</f>
        <v>300</v>
      </c>
      <c r="V61" s="3"/>
      <c r="W61" s="3"/>
      <c r="X61" s="4"/>
      <c r="Y61" s="3"/>
      <c r="Z61" s="3"/>
      <c r="AA61" s="4"/>
    </row>
    <row r="62" spans="1:27" ht="12.75">
      <c r="A62" s="2" t="s">
        <v>200</v>
      </c>
      <c r="B62" s="3"/>
      <c r="C62" s="3"/>
      <c r="D62" s="3"/>
      <c r="E62" s="3">
        <f>0.45*750</f>
        <v>337.5</v>
      </c>
      <c r="F62" s="4"/>
      <c r="G62" s="3"/>
      <c r="H62" s="3"/>
      <c r="I62" s="3"/>
      <c r="J62" s="3"/>
      <c r="K62" s="3"/>
      <c r="L62" s="3">
        <f>0.45*750</f>
        <v>337.5</v>
      </c>
      <c r="M62" s="4"/>
      <c r="N62" s="26"/>
      <c r="O62" s="3"/>
      <c r="P62" s="4"/>
      <c r="Q62" s="3"/>
      <c r="R62" s="3"/>
      <c r="S62" s="4"/>
      <c r="T62" s="3"/>
      <c r="U62" s="3"/>
      <c r="V62" s="3">
        <f>0.7*750</f>
        <v>525</v>
      </c>
      <c r="W62" s="3"/>
      <c r="X62" s="4"/>
      <c r="Y62" s="3">
        <f>0.45*750</f>
        <v>337.5</v>
      </c>
      <c r="Z62" s="3">
        <f>0.9*750</f>
        <v>675</v>
      </c>
      <c r="AA62" s="4"/>
    </row>
    <row r="63" spans="1:27" ht="12.75">
      <c r="A63" s="2" t="s">
        <v>201</v>
      </c>
      <c r="B63" s="3">
        <f>0.58*750</f>
        <v>434.99999999999994</v>
      </c>
      <c r="C63" s="3"/>
      <c r="D63" s="3">
        <f>0.7*750</f>
        <v>525</v>
      </c>
      <c r="E63" s="3"/>
      <c r="F63" s="4"/>
      <c r="G63" s="3">
        <f>0.58*750</f>
        <v>434.99999999999994</v>
      </c>
      <c r="H63" s="3"/>
      <c r="I63" s="3"/>
      <c r="J63" s="3">
        <f>0.58*750</f>
        <v>434.99999999999994</v>
      </c>
      <c r="K63" s="3"/>
      <c r="L63" s="3"/>
      <c r="M63" s="4"/>
      <c r="N63" s="26"/>
      <c r="O63" s="3"/>
      <c r="P63" s="4"/>
      <c r="Q63" s="3"/>
      <c r="R63" s="3"/>
      <c r="S63" s="4"/>
      <c r="T63" s="3"/>
      <c r="U63" s="3"/>
      <c r="V63" s="3"/>
      <c r="W63" s="3"/>
      <c r="X63" s="4"/>
      <c r="Y63" s="3"/>
      <c r="Z63" s="3"/>
      <c r="AA63" s="4"/>
    </row>
    <row r="64" spans="1:27" ht="12.75">
      <c r="A64" s="2" t="s">
        <v>202</v>
      </c>
      <c r="B64" s="3">
        <f>1.2*750</f>
        <v>900</v>
      </c>
      <c r="C64" s="3"/>
      <c r="D64" s="3">
        <f>1.5*750</f>
        <v>1125</v>
      </c>
      <c r="E64" s="3">
        <f>0.3*750</f>
        <v>225</v>
      </c>
      <c r="F64" s="4"/>
      <c r="G64" s="3">
        <f>1.2*750</f>
        <v>900</v>
      </c>
      <c r="H64" s="3"/>
      <c r="I64" s="3"/>
      <c r="J64" s="3">
        <f>1.5*750</f>
        <v>1125</v>
      </c>
      <c r="K64" s="3"/>
      <c r="L64" s="3">
        <f>0.3*750</f>
        <v>225</v>
      </c>
      <c r="M64" s="4"/>
      <c r="N64" s="26"/>
      <c r="O64" s="3"/>
      <c r="P64" s="4"/>
      <c r="Q64" s="3"/>
      <c r="R64" s="3"/>
      <c r="S64" s="4"/>
      <c r="T64" s="3"/>
      <c r="U64" s="3"/>
      <c r="V64" s="3">
        <f>0.5*750</f>
        <v>375</v>
      </c>
      <c r="W64" s="3"/>
      <c r="X64" s="4"/>
      <c r="Y64" s="3">
        <f>0.3*750</f>
        <v>225</v>
      </c>
      <c r="Z64" s="3">
        <f>0.5*750</f>
        <v>375</v>
      </c>
      <c r="AA64" s="4"/>
    </row>
    <row r="65" spans="1:27" ht="12.75">
      <c r="A65" s="2" t="s">
        <v>203</v>
      </c>
      <c r="B65" s="3">
        <f>0.2*750</f>
        <v>150</v>
      </c>
      <c r="C65" s="3"/>
      <c r="D65" s="3">
        <f>0.2*750</f>
        <v>150</v>
      </c>
      <c r="E65" s="3"/>
      <c r="F65" s="4"/>
      <c r="G65" s="3">
        <f>0.2*750</f>
        <v>150</v>
      </c>
      <c r="H65" s="3"/>
      <c r="I65" s="3"/>
      <c r="J65" s="3">
        <f>0.2*750</f>
        <v>150</v>
      </c>
      <c r="K65" s="3"/>
      <c r="L65" s="3"/>
      <c r="M65" s="4"/>
      <c r="N65" s="26"/>
      <c r="O65" s="3"/>
      <c r="P65" s="4"/>
      <c r="Q65" s="3"/>
      <c r="R65" s="3"/>
      <c r="S65" s="4"/>
      <c r="T65" s="3"/>
      <c r="U65" s="3"/>
      <c r="V65" s="3"/>
      <c r="W65" s="3"/>
      <c r="X65" s="4"/>
      <c r="Y65" s="3"/>
      <c r="Z65" s="3"/>
      <c r="AA65" s="4"/>
    </row>
    <row r="66" spans="1:27" ht="12.75">
      <c r="A66" s="2" t="s">
        <v>204</v>
      </c>
      <c r="B66" s="3">
        <f>0.5*750</f>
        <v>375</v>
      </c>
      <c r="C66" s="3"/>
      <c r="D66" s="3"/>
      <c r="E66" s="3"/>
      <c r="F66" s="4"/>
      <c r="G66" s="3">
        <f>0.7*750</f>
        <v>525</v>
      </c>
      <c r="H66" s="3"/>
      <c r="I66" s="3"/>
      <c r="J66" s="3"/>
      <c r="K66" s="3"/>
      <c r="L66" s="3"/>
      <c r="M66" s="4"/>
      <c r="N66" s="26"/>
      <c r="O66" s="3"/>
      <c r="P66" s="4"/>
      <c r="Q66" s="3"/>
      <c r="R66" s="3"/>
      <c r="S66" s="4"/>
      <c r="T66" s="3"/>
      <c r="U66" s="3"/>
      <c r="V66" s="3"/>
      <c r="W66" s="3"/>
      <c r="X66" s="4"/>
      <c r="Y66" s="3"/>
      <c r="Z66" s="3"/>
      <c r="AA66" s="4"/>
    </row>
    <row r="67" spans="1:27" ht="12.75">
      <c r="A67" s="2" t="s">
        <v>205</v>
      </c>
      <c r="B67" s="3">
        <f>0.4*750</f>
        <v>300</v>
      </c>
      <c r="C67" s="3"/>
      <c r="D67" s="3">
        <f>0.4*750</f>
        <v>300</v>
      </c>
      <c r="E67" s="3">
        <f>0.5*750</f>
        <v>375</v>
      </c>
      <c r="F67" s="4"/>
      <c r="G67" s="3">
        <f>0.4*750</f>
        <v>300</v>
      </c>
      <c r="H67" s="3"/>
      <c r="I67" s="3"/>
      <c r="J67" s="3">
        <f>0.4*750</f>
        <v>300</v>
      </c>
      <c r="K67" s="3"/>
      <c r="L67" s="3">
        <f>0.5*750</f>
        <v>375</v>
      </c>
      <c r="M67" s="4"/>
      <c r="N67" s="26"/>
      <c r="O67" s="3"/>
      <c r="P67" s="4"/>
      <c r="Q67" s="3">
        <f>0.4*750</f>
        <v>300</v>
      </c>
      <c r="R67" s="3">
        <f>0.4*750</f>
        <v>300</v>
      </c>
      <c r="S67" s="4"/>
      <c r="T67" s="3">
        <f>0.4*750</f>
        <v>300</v>
      </c>
      <c r="U67" s="3">
        <f>0.4*750</f>
        <v>300</v>
      </c>
      <c r="V67" s="3">
        <f>0.6*750</f>
        <v>450</v>
      </c>
      <c r="W67" s="3"/>
      <c r="X67" s="4"/>
      <c r="Y67" s="3">
        <f>0.5*750</f>
        <v>375</v>
      </c>
      <c r="Z67" s="3">
        <f>0.6*750</f>
        <v>450</v>
      </c>
      <c r="AA67" s="4"/>
    </row>
    <row r="68" spans="1:27" ht="12.75">
      <c r="A68" s="2" t="s">
        <v>206</v>
      </c>
      <c r="B68" s="3">
        <f>0.3*750</f>
        <v>225</v>
      </c>
      <c r="C68" s="3"/>
      <c r="D68" s="3">
        <f>0.3*750</f>
        <v>225</v>
      </c>
      <c r="E68" s="3">
        <v>375</v>
      </c>
      <c r="F68" s="4"/>
      <c r="G68" s="3">
        <f>0.3*750</f>
        <v>225</v>
      </c>
      <c r="H68" s="3"/>
      <c r="I68" s="3"/>
      <c r="J68" s="3">
        <f>0.3*750</f>
        <v>225</v>
      </c>
      <c r="K68" s="3"/>
      <c r="L68" s="3">
        <f>0.5*750</f>
        <v>375</v>
      </c>
      <c r="M68" s="4"/>
      <c r="N68" s="26"/>
      <c r="O68" s="3"/>
      <c r="P68" s="4"/>
      <c r="Q68" s="3">
        <f>0.5*750</f>
        <v>375</v>
      </c>
      <c r="R68" s="3">
        <f>0.5*750</f>
        <v>375</v>
      </c>
      <c r="S68" s="4"/>
      <c r="T68" s="3">
        <f>0.5*750</f>
        <v>375</v>
      </c>
      <c r="U68" s="3">
        <f>0.5*750</f>
        <v>375</v>
      </c>
      <c r="V68" s="3">
        <f>0.7*750</f>
        <v>525</v>
      </c>
      <c r="W68" s="3"/>
      <c r="X68" s="4"/>
      <c r="Y68" s="3">
        <f>0.5*750</f>
        <v>375</v>
      </c>
      <c r="Z68" s="3">
        <f>0.8*750</f>
        <v>600</v>
      </c>
      <c r="AA68" s="4"/>
    </row>
    <row r="69" spans="1:27" ht="12.75">
      <c r="A69" s="2"/>
      <c r="B69" s="3"/>
      <c r="C69" s="3"/>
      <c r="D69" s="3"/>
      <c r="E69" s="3"/>
      <c r="F69" s="4"/>
      <c r="G69" s="3"/>
      <c r="H69" s="3"/>
      <c r="I69" s="3"/>
      <c r="J69" s="3"/>
      <c r="K69" s="3"/>
      <c r="L69" s="3"/>
      <c r="M69" s="4"/>
      <c r="N69" s="26"/>
      <c r="O69" s="3"/>
      <c r="P69" s="4"/>
      <c r="Q69" s="3"/>
      <c r="R69" s="3"/>
      <c r="S69" s="4"/>
      <c r="T69" s="3"/>
      <c r="U69" s="3"/>
      <c r="V69" s="3"/>
      <c r="W69" s="3"/>
      <c r="X69" s="4"/>
      <c r="Y69" s="3"/>
      <c r="Z69" s="3"/>
      <c r="AA69" s="4"/>
    </row>
    <row r="70" spans="1:27" ht="15.75">
      <c r="A70" s="82" t="s">
        <v>59</v>
      </c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4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5"/>
    </row>
    <row r="71" spans="1:27" ht="12.75">
      <c r="A71" s="86" t="s">
        <v>60</v>
      </c>
      <c r="B71" s="80"/>
      <c r="C71" s="80"/>
      <c r="D71" s="80"/>
      <c r="E71" s="80"/>
      <c r="F71" s="80"/>
      <c r="G71" s="80"/>
      <c r="H71" s="80"/>
      <c r="I71" s="80"/>
      <c r="J71" s="80"/>
      <c r="K71" s="80"/>
      <c r="L71" s="80"/>
      <c r="M71" s="80"/>
      <c r="N71" s="84"/>
      <c r="O71" s="80"/>
      <c r="P71" s="80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5"/>
    </row>
    <row r="72" spans="1:27" ht="12.75">
      <c r="A72" s="13" t="s">
        <v>211</v>
      </c>
      <c r="B72" s="5">
        <f>0.3*750</f>
        <v>225</v>
      </c>
      <c r="C72" s="5"/>
      <c r="D72" s="5">
        <f>0.3*750</f>
        <v>225</v>
      </c>
      <c r="E72" s="5">
        <f>0.3*750</f>
        <v>225</v>
      </c>
      <c r="F72" s="16"/>
      <c r="G72" s="5">
        <f>0.3*750</f>
        <v>225</v>
      </c>
      <c r="H72" s="5"/>
      <c r="I72" s="5"/>
      <c r="J72" s="5">
        <f>0.3*750</f>
        <v>225</v>
      </c>
      <c r="K72" s="5"/>
      <c r="L72" s="5">
        <f>0.3*750</f>
        <v>225</v>
      </c>
      <c r="M72" s="16"/>
      <c r="N72" s="24"/>
      <c r="O72" s="5"/>
      <c r="P72" s="16"/>
      <c r="Q72" s="5">
        <f>0.4*750</f>
        <v>300</v>
      </c>
      <c r="R72" s="5">
        <f>0.4*750</f>
        <v>300</v>
      </c>
      <c r="S72" s="16"/>
      <c r="T72" s="5">
        <f>0.4*750</f>
        <v>300</v>
      </c>
      <c r="U72" s="5">
        <f>0.4*750</f>
        <v>300</v>
      </c>
      <c r="V72" s="5">
        <f>0.4*750</f>
        <v>300</v>
      </c>
      <c r="W72" s="5"/>
      <c r="X72" s="16"/>
      <c r="Y72" s="5">
        <f>0.3*750</f>
        <v>225</v>
      </c>
      <c r="Z72" s="5">
        <f>0.5*750</f>
        <v>375</v>
      </c>
      <c r="AA72" s="16"/>
    </row>
    <row r="73" spans="1:27" ht="12.75">
      <c r="A73" s="2" t="s">
        <v>207</v>
      </c>
      <c r="B73" s="3">
        <f>1.5*750</f>
        <v>1125</v>
      </c>
      <c r="C73" s="3">
        <f>0.9*750</f>
        <v>675</v>
      </c>
      <c r="D73" s="3">
        <v>750</v>
      </c>
      <c r="E73" s="3">
        <f>1.5*750</f>
        <v>1125</v>
      </c>
      <c r="F73" s="4"/>
      <c r="G73" s="3">
        <f>1.5*750</f>
        <v>1125</v>
      </c>
      <c r="H73" s="3"/>
      <c r="I73" s="3"/>
      <c r="J73" s="3">
        <v>750</v>
      </c>
      <c r="K73" s="3"/>
      <c r="L73" s="3">
        <f>1.5*750</f>
        <v>1125</v>
      </c>
      <c r="M73" s="4"/>
      <c r="N73" s="26"/>
      <c r="O73" s="3"/>
      <c r="P73" s="4"/>
      <c r="Q73" s="3">
        <f>1.5*750</f>
        <v>1125</v>
      </c>
      <c r="R73" s="3">
        <f>3.14*750</f>
        <v>2355</v>
      </c>
      <c r="S73" s="4"/>
      <c r="T73" s="3">
        <f>1.5*750</f>
        <v>1125</v>
      </c>
      <c r="U73" s="3">
        <f>1.5*750</f>
        <v>1125</v>
      </c>
      <c r="V73" s="3">
        <f>3*750</f>
        <v>2250</v>
      </c>
      <c r="W73" s="3"/>
      <c r="X73" s="4"/>
      <c r="Y73" s="3">
        <f>1.5*750</f>
        <v>1125</v>
      </c>
      <c r="Z73" s="3">
        <f>3*750</f>
        <v>2250</v>
      </c>
      <c r="AA73" s="4"/>
    </row>
    <row r="74" spans="1:27" ht="12.75">
      <c r="A74" s="2" t="s">
        <v>475</v>
      </c>
      <c r="B74" s="3"/>
      <c r="C74" s="3">
        <f>1.8*750</f>
        <v>1350</v>
      </c>
      <c r="D74" s="3">
        <f>2*750</f>
        <v>1500</v>
      </c>
      <c r="E74" s="3"/>
      <c r="F74" s="4"/>
      <c r="G74" s="3"/>
      <c r="H74" s="3"/>
      <c r="I74" s="3"/>
      <c r="J74" s="3">
        <f>2*750</f>
        <v>1500</v>
      </c>
      <c r="K74" s="3"/>
      <c r="L74" s="3"/>
      <c r="M74" s="4"/>
      <c r="N74" s="26"/>
      <c r="O74" s="3"/>
      <c r="P74" s="4"/>
      <c r="Q74" s="3">
        <f>2.5*750</f>
        <v>1875</v>
      </c>
      <c r="R74" s="3">
        <f>2.5*750</f>
        <v>1875</v>
      </c>
      <c r="S74" s="4"/>
      <c r="T74" s="3">
        <f>2.5*750</f>
        <v>1875</v>
      </c>
      <c r="U74" s="3">
        <f>2.5*750</f>
        <v>1875</v>
      </c>
      <c r="V74" s="3"/>
      <c r="W74" s="3"/>
      <c r="X74" s="4"/>
      <c r="Y74" s="3"/>
      <c r="Z74" s="3"/>
      <c r="AA74" s="4"/>
    </row>
    <row r="75" spans="1:27" ht="12.75">
      <c r="A75" s="2" t="s">
        <v>208</v>
      </c>
      <c r="B75" s="3">
        <f>0.4*750</f>
        <v>300</v>
      </c>
      <c r="C75" s="3"/>
      <c r="D75" s="3"/>
      <c r="E75" s="3"/>
      <c r="F75" s="4"/>
      <c r="G75" s="3"/>
      <c r="H75" s="3"/>
      <c r="I75" s="3"/>
      <c r="J75" s="3"/>
      <c r="K75" s="3"/>
      <c r="L75" s="3"/>
      <c r="M75" s="4"/>
      <c r="N75" s="26"/>
      <c r="O75" s="3"/>
      <c r="P75" s="4"/>
      <c r="Q75" s="3"/>
      <c r="R75" s="3"/>
      <c r="S75" s="4"/>
      <c r="T75" s="3"/>
      <c r="U75" s="3"/>
      <c r="V75" s="3"/>
      <c r="W75" s="3"/>
      <c r="X75" s="4"/>
      <c r="Y75" s="3"/>
      <c r="Z75" s="3"/>
      <c r="AA75" s="4"/>
    </row>
    <row r="76" spans="1:27" ht="12.75">
      <c r="A76" s="2" t="s">
        <v>209</v>
      </c>
      <c r="B76" s="3"/>
      <c r="C76" s="3"/>
      <c r="D76" s="3"/>
      <c r="E76" s="3"/>
      <c r="F76" s="4"/>
      <c r="G76" s="3"/>
      <c r="H76" s="3"/>
      <c r="I76" s="3"/>
      <c r="J76" s="3"/>
      <c r="K76" s="3"/>
      <c r="L76" s="3"/>
      <c r="M76" s="4"/>
      <c r="N76" s="26"/>
      <c r="O76" s="3"/>
      <c r="P76" s="4"/>
      <c r="Q76" s="3"/>
      <c r="R76" s="3"/>
      <c r="S76" s="4"/>
      <c r="T76" s="3"/>
      <c r="U76" s="3"/>
      <c r="V76" s="3"/>
      <c r="W76" s="3"/>
      <c r="X76" s="4"/>
      <c r="Y76" s="3"/>
      <c r="Z76" s="3"/>
      <c r="AA76" s="4"/>
    </row>
    <row r="77" spans="1:27" ht="12.75">
      <c r="A77" s="2" t="s">
        <v>210</v>
      </c>
      <c r="B77" s="3">
        <v>750</v>
      </c>
      <c r="C77" s="3">
        <v>750</v>
      </c>
      <c r="D77" s="3"/>
      <c r="E77" s="3"/>
      <c r="F77" s="4"/>
      <c r="G77" s="3"/>
      <c r="H77" s="3"/>
      <c r="I77" s="3"/>
      <c r="J77" s="3"/>
      <c r="K77" s="3"/>
      <c r="L77" s="3"/>
      <c r="M77" s="4"/>
      <c r="N77" s="26"/>
      <c r="O77" s="3"/>
      <c r="P77" s="4"/>
      <c r="Q77" s="3"/>
      <c r="R77" s="3"/>
      <c r="S77" s="4"/>
      <c r="T77" s="3"/>
      <c r="U77" s="3"/>
      <c r="V77" s="3"/>
      <c r="W77" s="3"/>
      <c r="X77" s="4"/>
      <c r="Y77" s="3"/>
      <c r="Z77" s="3"/>
      <c r="AA77" s="4"/>
    </row>
    <row r="78" spans="1:27" ht="12.75">
      <c r="A78" s="2"/>
      <c r="B78" s="3"/>
      <c r="C78" s="3"/>
      <c r="D78" s="3"/>
      <c r="E78" s="3"/>
      <c r="F78" s="4"/>
      <c r="G78" s="3"/>
      <c r="H78" s="3"/>
      <c r="I78" s="3"/>
      <c r="J78" s="3"/>
      <c r="K78" s="3"/>
      <c r="L78" s="3"/>
      <c r="M78" s="4"/>
      <c r="N78" s="26"/>
      <c r="O78" s="3"/>
      <c r="P78" s="4"/>
      <c r="Q78" s="3"/>
      <c r="R78" s="3"/>
      <c r="S78" s="4"/>
      <c r="T78" s="3"/>
      <c r="U78" s="3"/>
      <c r="V78" s="3"/>
      <c r="W78" s="3"/>
      <c r="X78" s="4"/>
      <c r="Y78" s="3"/>
      <c r="Z78" s="3"/>
      <c r="AA78" s="4"/>
    </row>
    <row r="79" spans="1:27" ht="12.75">
      <c r="A79" s="86" t="s">
        <v>61</v>
      </c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4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5"/>
    </row>
    <row r="80" spans="1:27" ht="12.75">
      <c r="A80" s="13" t="s">
        <v>213</v>
      </c>
      <c r="B80" s="5">
        <f>0.8*750</f>
        <v>600</v>
      </c>
      <c r="C80" s="5"/>
      <c r="D80" s="5"/>
      <c r="E80" s="5"/>
      <c r="F80" s="16"/>
      <c r="G80" s="5">
        <f>0.8*750</f>
        <v>600</v>
      </c>
      <c r="H80" s="5"/>
      <c r="I80" s="5"/>
      <c r="J80" s="5"/>
      <c r="K80" s="5"/>
      <c r="L80" s="5"/>
      <c r="M80" s="16"/>
      <c r="N80" s="24"/>
      <c r="O80" s="5"/>
      <c r="P80" s="16"/>
      <c r="Q80" s="5"/>
      <c r="R80" s="5"/>
      <c r="S80" s="16"/>
      <c r="T80" s="5"/>
      <c r="U80" s="5"/>
      <c r="V80" s="5"/>
      <c r="W80" s="5"/>
      <c r="X80" s="16"/>
      <c r="Y80" s="5"/>
      <c r="Z80" s="5"/>
      <c r="AA80" s="16"/>
    </row>
    <row r="81" spans="1:27" ht="12.75">
      <c r="A81" s="2" t="s">
        <v>62</v>
      </c>
      <c r="B81" s="3">
        <f>1.2*750</f>
        <v>900</v>
      </c>
      <c r="C81" s="3"/>
      <c r="D81" s="3"/>
      <c r="E81" s="3"/>
      <c r="F81" s="4"/>
      <c r="G81" s="3">
        <f>1.2*750</f>
        <v>900</v>
      </c>
      <c r="H81" s="3"/>
      <c r="I81" s="3"/>
      <c r="J81" s="3"/>
      <c r="K81" s="3"/>
      <c r="L81" s="3"/>
      <c r="M81" s="4"/>
      <c r="N81" s="26"/>
      <c r="O81" s="3"/>
      <c r="P81" s="4"/>
      <c r="Q81" s="3"/>
      <c r="R81" s="3"/>
      <c r="S81" s="4"/>
      <c r="T81" s="3"/>
      <c r="U81" s="3"/>
      <c r="V81" s="3"/>
      <c r="W81" s="3"/>
      <c r="X81" s="4"/>
      <c r="Y81" s="3"/>
      <c r="Z81" s="3"/>
      <c r="AA81" s="4"/>
    </row>
    <row r="82" spans="1:27" ht="12.75">
      <c r="A82" s="2" t="s">
        <v>473</v>
      </c>
      <c r="B82" s="3">
        <v>750</v>
      </c>
      <c r="C82" s="3"/>
      <c r="D82" s="3"/>
      <c r="E82" s="3"/>
      <c r="F82" s="4"/>
      <c r="G82" s="3">
        <v>750</v>
      </c>
      <c r="H82" s="3"/>
      <c r="I82" s="3"/>
      <c r="J82" s="3"/>
      <c r="K82" s="3"/>
      <c r="L82" s="3"/>
      <c r="M82" s="4"/>
      <c r="N82" s="26"/>
      <c r="O82" s="3"/>
      <c r="P82" s="4"/>
      <c r="Q82" s="3"/>
      <c r="R82" s="3"/>
      <c r="S82" s="4"/>
      <c r="T82" s="3"/>
      <c r="U82" s="3"/>
      <c r="V82" s="3"/>
      <c r="W82" s="3"/>
      <c r="X82" s="4"/>
      <c r="Y82" s="3"/>
      <c r="Z82" s="3"/>
      <c r="AA82" s="4"/>
    </row>
    <row r="83" spans="1:27" ht="12.75">
      <c r="A83" s="2" t="s">
        <v>474</v>
      </c>
      <c r="B83" s="3">
        <f>0.9*750</f>
        <v>675</v>
      </c>
      <c r="C83" s="3"/>
      <c r="D83" s="3"/>
      <c r="E83" s="3"/>
      <c r="F83" s="4"/>
      <c r="G83" s="3">
        <f>0.9*750</f>
        <v>675</v>
      </c>
      <c r="H83" s="3"/>
      <c r="I83" s="3"/>
      <c r="J83" s="3"/>
      <c r="K83" s="3"/>
      <c r="L83" s="3"/>
      <c r="M83" s="4"/>
      <c r="N83" s="26"/>
      <c r="O83" s="3"/>
      <c r="P83" s="4"/>
      <c r="Q83" s="3"/>
      <c r="R83" s="3"/>
      <c r="S83" s="4"/>
      <c r="T83" s="3"/>
      <c r="U83" s="3"/>
      <c r="V83" s="3"/>
      <c r="W83" s="3"/>
      <c r="X83" s="4"/>
      <c r="Y83" s="3"/>
      <c r="Z83" s="3"/>
      <c r="AA83" s="4"/>
    </row>
    <row r="84" spans="1:27" ht="12.75">
      <c r="A84" s="2"/>
      <c r="B84" s="3"/>
      <c r="C84" s="3"/>
      <c r="D84" s="3"/>
      <c r="E84" s="3"/>
      <c r="F84" s="4"/>
      <c r="G84" s="3"/>
      <c r="H84" s="3"/>
      <c r="I84" s="3"/>
      <c r="J84" s="3"/>
      <c r="K84" s="3"/>
      <c r="L84" s="3"/>
      <c r="M84" s="4"/>
      <c r="N84" s="26"/>
      <c r="O84" s="3"/>
      <c r="P84" s="4"/>
      <c r="Q84" s="3"/>
      <c r="R84" s="3"/>
      <c r="S84" s="4"/>
      <c r="T84" s="3"/>
      <c r="U84" s="3"/>
      <c r="V84" s="3"/>
      <c r="W84" s="3"/>
      <c r="X84" s="4"/>
      <c r="Y84" s="3"/>
      <c r="Z84" s="3"/>
      <c r="AA84" s="4"/>
    </row>
    <row r="85" spans="1:27" ht="12.75">
      <c r="A85" s="86" t="s">
        <v>180</v>
      </c>
      <c r="B85" s="80"/>
      <c r="C85" s="80"/>
      <c r="D85" s="80"/>
      <c r="E85" s="80"/>
      <c r="F85" s="80"/>
      <c r="G85" s="80"/>
      <c r="H85" s="80"/>
      <c r="I85" s="80"/>
      <c r="J85" s="80"/>
      <c r="K85" s="80"/>
      <c r="L85" s="80"/>
      <c r="M85" s="80"/>
      <c r="N85" s="84"/>
      <c r="O85" s="80"/>
      <c r="P85" s="80"/>
      <c r="Q85" s="80"/>
      <c r="R85" s="80"/>
      <c r="S85" s="80"/>
      <c r="T85" s="80"/>
      <c r="U85" s="80"/>
      <c r="V85" s="80"/>
      <c r="W85" s="80"/>
      <c r="X85" s="80"/>
      <c r="Y85" s="80"/>
      <c r="Z85" s="80"/>
      <c r="AA85" s="85"/>
    </row>
    <row r="86" spans="1:27" ht="12.75">
      <c r="A86" s="13" t="s">
        <v>214</v>
      </c>
      <c r="B86" s="5">
        <f>0.5*750</f>
        <v>375</v>
      </c>
      <c r="C86" s="5"/>
      <c r="D86" s="5">
        <f>0.5*750</f>
        <v>375</v>
      </c>
      <c r="E86" s="5">
        <f>0.5*750</f>
        <v>375</v>
      </c>
      <c r="F86" s="16"/>
      <c r="G86" s="5">
        <f>0.5*750</f>
        <v>375</v>
      </c>
      <c r="H86" s="5"/>
      <c r="I86" s="5"/>
      <c r="J86" s="5">
        <f>0.5*750</f>
        <v>375</v>
      </c>
      <c r="K86" s="5"/>
      <c r="L86" s="5">
        <f>0.5*750</f>
        <v>375</v>
      </c>
      <c r="M86" s="16"/>
      <c r="N86" s="24"/>
      <c r="O86" s="5"/>
      <c r="P86" s="16"/>
      <c r="Q86" s="5">
        <f>0.8*750</f>
        <v>600</v>
      </c>
      <c r="R86" s="5">
        <f>0.8*750</f>
        <v>600</v>
      </c>
      <c r="S86" s="16"/>
      <c r="T86" s="3">
        <f>0.5*750</f>
        <v>375</v>
      </c>
      <c r="U86" s="3">
        <f>0.5*750</f>
        <v>375</v>
      </c>
      <c r="V86" s="5">
        <f>0.7*750</f>
        <v>525</v>
      </c>
      <c r="W86" s="5"/>
      <c r="X86" s="16"/>
      <c r="Y86" s="3">
        <f>0.5*750</f>
        <v>375</v>
      </c>
      <c r="Z86" s="3">
        <f>0.5*750</f>
        <v>375</v>
      </c>
      <c r="AA86" s="16"/>
    </row>
    <row r="87" spans="1:27" ht="12.75">
      <c r="A87" s="2" t="s">
        <v>215</v>
      </c>
      <c r="B87" s="3">
        <f>0.8*750</f>
        <v>600</v>
      </c>
      <c r="C87" s="3"/>
      <c r="D87" s="3">
        <f>1.5*750</f>
        <v>1125</v>
      </c>
      <c r="E87" s="3">
        <f>0.9*750</f>
        <v>675</v>
      </c>
      <c r="F87" s="4"/>
      <c r="G87" s="3">
        <f>0.9*750</f>
        <v>675</v>
      </c>
      <c r="H87" s="3"/>
      <c r="I87" s="3"/>
      <c r="J87" s="3">
        <f>1.5*750</f>
        <v>1125</v>
      </c>
      <c r="K87" s="3"/>
      <c r="L87" s="3">
        <f>0.9*750</f>
        <v>675</v>
      </c>
      <c r="M87" s="4"/>
      <c r="N87" s="26"/>
      <c r="O87" s="3"/>
      <c r="P87" s="4"/>
      <c r="Q87" s="3">
        <f>2*750</f>
        <v>1500</v>
      </c>
      <c r="R87" s="3">
        <f>2*750</f>
        <v>1500</v>
      </c>
      <c r="S87" s="4"/>
      <c r="T87" s="3">
        <f>0.8*750</f>
        <v>600</v>
      </c>
      <c r="U87" s="3">
        <v>600</v>
      </c>
      <c r="V87" s="3">
        <v>750</v>
      </c>
      <c r="W87" s="3"/>
      <c r="X87" s="4"/>
      <c r="Y87" s="3">
        <f>0.9*750</f>
        <v>675</v>
      </c>
      <c r="Z87" s="3">
        <f>2*750</f>
        <v>1500</v>
      </c>
      <c r="AA87" s="4"/>
    </row>
    <row r="88" spans="1:27" ht="12.75">
      <c r="A88" s="2" t="s">
        <v>639</v>
      </c>
      <c r="B88" s="3"/>
      <c r="C88" s="3"/>
      <c r="D88" s="3"/>
      <c r="E88" s="3"/>
      <c r="F88" s="4"/>
      <c r="G88" s="3"/>
      <c r="H88" s="3"/>
      <c r="I88" s="3"/>
      <c r="J88" s="3"/>
      <c r="K88" s="3"/>
      <c r="L88" s="3"/>
      <c r="M88" s="4"/>
      <c r="N88" s="26"/>
      <c r="O88" s="3"/>
      <c r="P88" s="4"/>
      <c r="Q88" s="3"/>
      <c r="R88" s="3"/>
      <c r="S88" s="4"/>
      <c r="T88" s="3">
        <f>3*750</f>
        <v>2250</v>
      </c>
      <c r="U88" s="3"/>
      <c r="V88" s="3"/>
      <c r="W88" s="3"/>
      <c r="X88" s="4"/>
      <c r="Y88" s="3">
        <f>1.15*750</f>
        <v>862.4999999999999</v>
      </c>
      <c r="Z88" s="3">
        <f>1.15*750</f>
        <v>862.4999999999999</v>
      </c>
      <c r="AA88" s="4"/>
    </row>
    <row r="89" spans="1:27" ht="12.75">
      <c r="A89" s="2" t="s">
        <v>216</v>
      </c>
      <c r="B89" s="3">
        <v>750</v>
      </c>
      <c r="C89" s="3"/>
      <c r="D89" s="3">
        <v>750</v>
      </c>
      <c r="E89" s="3">
        <f>0.6*750</f>
        <v>450</v>
      </c>
      <c r="F89" s="4"/>
      <c r="G89" s="3">
        <f>1.1*750</f>
        <v>825.0000000000001</v>
      </c>
      <c r="H89" s="3"/>
      <c r="I89" s="3"/>
      <c r="J89" s="3">
        <f>1.1*750</f>
        <v>825.0000000000001</v>
      </c>
      <c r="K89" s="3"/>
      <c r="L89" s="3">
        <f>0.6*750</f>
        <v>450</v>
      </c>
      <c r="M89" s="4"/>
      <c r="N89" s="26"/>
      <c r="O89" s="3"/>
      <c r="P89" s="4"/>
      <c r="Q89" s="3">
        <f>0.4*750</f>
        <v>300</v>
      </c>
      <c r="R89" s="3">
        <f>0.4*750</f>
        <v>300</v>
      </c>
      <c r="S89" s="4"/>
      <c r="T89" s="3">
        <f>0.5*750</f>
        <v>375</v>
      </c>
      <c r="U89" s="3">
        <f>0.5*750</f>
        <v>375</v>
      </c>
      <c r="V89" s="3">
        <f>0.6*750</f>
        <v>450</v>
      </c>
      <c r="W89" s="3"/>
      <c r="X89" s="4"/>
      <c r="Y89" s="3">
        <f>0.6*750</f>
        <v>450</v>
      </c>
      <c r="Z89" s="3">
        <f>0.6*750</f>
        <v>450</v>
      </c>
      <c r="AA89" s="4"/>
    </row>
    <row r="90" spans="1:27" ht="12.75">
      <c r="A90" s="2" t="s">
        <v>217</v>
      </c>
      <c r="B90" s="3">
        <f>0.7*750</f>
        <v>525</v>
      </c>
      <c r="C90" s="3"/>
      <c r="D90" s="3"/>
      <c r="E90" s="3"/>
      <c r="F90" s="4"/>
      <c r="G90" s="3">
        <f>0.7*750</f>
        <v>525</v>
      </c>
      <c r="H90" s="3"/>
      <c r="I90" s="3"/>
      <c r="J90" s="3">
        <v>750</v>
      </c>
      <c r="K90" s="3">
        <v>750</v>
      </c>
      <c r="L90" s="3"/>
      <c r="M90" s="4"/>
      <c r="N90" s="26"/>
      <c r="O90" s="3"/>
      <c r="P90" s="4"/>
      <c r="Q90" s="3"/>
      <c r="R90" s="3" t="s">
        <v>662</v>
      </c>
      <c r="S90" s="4"/>
      <c r="T90" s="3"/>
      <c r="U90" s="3"/>
      <c r="V90" s="3"/>
      <c r="W90" s="3"/>
      <c r="X90" s="4"/>
      <c r="Y90" s="3"/>
      <c r="Z90" s="3"/>
      <c r="AA90" s="4"/>
    </row>
    <row r="91" spans="1:27" ht="12.75">
      <c r="A91" s="2" t="s">
        <v>218</v>
      </c>
      <c r="B91" s="3">
        <f>0.2*750</f>
        <v>150</v>
      </c>
      <c r="C91" s="3"/>
      <c r="D91" s="3">
        <f>0.2*750</f>
        <v>150</v>
      </c>
      <c r="E91" s="3">
        <f>0.2*750</f>
        <v>150</v>
      </c>
      <c r="F91" s="4"/>
      <c r="G91" s="3">
        <f>0.2*750</f>
        <v>150</v>
      </c>
      <c r="H91" s="3"/>
      <c r="I91" s="3"/>
      <c r="J91" s="3">
        <f>0.2*750</f>
        <v>150</v>
      </c>
      <c r="K91" s="3"/>
      <c r="L91" s="3">
        <f>0.2*750</f>
        <v>150</v>
      </c>
      <c r="M91" s="4"/>
      <c r="N91" s="26"/>
      <c r="O91" s="3"/>
      <c r="P91" s="4"/>
      <c r="Q91" s="3">
        <f>0.4*750</f>
        <v>300</v>
      </c>
      <c r="R91" s="3">
        <f>0.4*750</f>
        <v>300</v>
      </c>
      <c r="S91" s="4"/>
      <c r="T91" s="3">
        <f aca="true" t="shared" si="1" ref="T91:V92">0.4*750</f>
        <v>300</v>
      </c>
      <c r="U91" s="3">
        <f t="shared" si="1"/>
        <v>300</v>
      </c>
      <c r="V91" s="3">
        <f t="shared" si="1"/>
        <v>300</v>
      </c>
      <c r="W91" s="3"/>
      <c r="X91" s="4"/>
      <c r="Y91" s="3">
        <f>0.4*750</f>
        <v>300</v>
      </c>
      <c r="Z91" s="3">
        <f>0.4*750</f>
        <v>300</v>
      </c>
      <c r="AA91" s="4"/>
    </row>
    <row r="92" spans="1:27" ht="12.75">
      <c r="A92" s="2" t="s">
        <v>219</v>
      </c>
      <c r="B92" s="3">
        <f>0.3*750</f>
        <v>225</v>
      </c>
      <c r="C92" s="3"/>
      <c r="D92" s="3">
        <f>0.3*750</f>
        <v>225</v>
      </c>
      <c r="E92" s="3">
        <f>0.3*750</f>
        <v>225</v>
      </c>
      <c r="F92" s="4"/>
      <c r="G92" s="3">
        <f>0.3*750</f>
        <v>225</v>
      </c>
      <c r="H92" s="3"/>
      <c r="I92" s="3"/>
      <c r="J92" s="3">
        <f>0.4*750</f>
        <v>300</v>
      </c>
      <c r="K92" s="3"/>
      <c r="L92" s="3">
        <f>0.4*750</f>
        <v>300</v>
      </c>
      <c r="M92" s="4"/>
      <c r="N92" s="26"/>
      <c r="O92" s="3"/>
      <c r="P92" s="4"/>
      <c r="Q92" s="3">
        <f>0.4*750</f>
        <v>300</v>
      </c>
      <c r="R92" s="3">
        <f>0.4*750</f>
        <v>300</v>
      </c>
      <c r="S92" s="4"/>
      <c r="T92" s="3">
        <f t="shared" si="1"/>
        <v>300</v>
      </c>
      <c r="U92" s="3">
        <f t="shared" si="1"/>
        <v>300</v>
      </c>
      <c r="V92" s="3">
        <f t="shared" si="1"/>
        <v>300</v>
      </c>
      <c r="W92" s="3"/>
      <c r="X92" s="4"/>
      <c r="Y92" s="3">
        <f>0.4*750</f>
        <v>300</v>
      </c>
      <c r="Z92" s="3">
        <f>0.4*750</f>
        <v>300</v>
      </c>
      <c r="AA92" s="4"/>
    </row>
    <row r="93" spans="1:27" ht="12.75">
      <c r="A93" s="2" t="s">
        <v>220</v>
      </c>
      <c r="B93" s="3">
        <f>0.3*750</f>
        <v>225</v>
      </c>
      <c r="C93" s="3"/>
      <c r="D93" s="3">
        <f>0.3*750</f>
        <v>225</v>
      </c>
      <c r="E93" s="3">
        <f>0.5*750</f>
        <v>375</v>
      </c>
      <c r="F93" s="4"/>
      <c r="G93" s="3">
        <f>0.3*750</f>
        <v>225</v>
      </c>
      <c r="H93" s="3"/>
      <c r="I93" s="3"/>
      <c r="J93" s="3">
        <f>0.3*750</f>
        <v>225</v>
      </c>
      <c r="K93" s="3"/>
      <c r="L93" s="3">
        <f>0.5*750</f>
        <v>375</v>
      </c>
      <c r="M93" s="4"/>
      <c r="N93" s="26"/>
      <c r="O93" s="3"/>
      <c r="P93" s="4"/>
      <c r="Q93" s="3">
        <f>0.5*750</f>
        <v>375</v>
      </c>
      <c r="R93" s="3">
        <f>0.5*750</f>
        <v>375</v>
      </c>
      <c r="S93" s="4"/>
      <c r="T93" s="3">
        <f>0.5*750</f>
        <v>375</v>
      </c>
      <c r="U93" s="3">
        <f>0.5*750</f>
        <v>375</v>
      </c>
      <c r="V93" s="3">
        <f>0.5*750</f>
        <v>375</v>
      </c>
      <c r="W93" s="3"/>
      <c r="X93" s="4"/>
      <c r="Y93" s="3">
        <f>0.5*750</f>
        <v>375</v>
      </c>
      <c r="Z93" s="3">
        <f>0.5*750</f>
        <v>375</v>
      </c>
      <c r="AA93" s="4"/>
    </row>
    <row r="94" spans="1:27" ht="12.75">
      <c r="A94" s="2" t="s">
        <v>221</v>
      </c>
      <c r="B94" s="3">
        <f>0.4*750</f>
        <v>300</v>
      </c>
      <c r="C94" s="3"/>
      <c r="D94" s="3">
        <f>0.5*750</f>
        <v>375</v>
      </c>
      <c r="E94" s="3">
        <v>750</v>
      </c>
      <c r="F94" s="4"/>
      <c r="G94" s="3">
        <f>0.5*750</f>
        <v>375</v>
      </c>
      <c r="H94" s="3"/>
      <c r="I94" s="3"/>
      <c r="J94" s="3">
        <f>0.6*750</f>
        <v>450</v>
      </c>
      <c r="K94" s="3"/>
      <c r="L94" s="3">
        <v>750</v>
      </c>
      <c r="M94" s="4"/>
      <c r="N94" s="26"/>
      <c r="O94" s="3"/>
      <c r="P94" s="4"/>
      <c r="Q94" s="3">
        <f>1.1*750</f>
        <v>825.0000000000001</v>
      </c>
      <c r="R94" s="3">
        <f>1.1*750</f>
        <v>825.0000000000001</v>
      </c>
      <c r="S94" s="4"/>
      <c r="T94" s="3">
        <f>1.72*750</f>
        <v>1290</v>
      </c>
      <c r="U94" s="3">
        <f>1.72*750</f>
        <v>1290</v>
      </c>
      <c r="V94" s="3">
        <f>1.3*750</f>
        <v>975</v>
      </c>
      <c r="W94" s="3"/>
      <c r="X94" s="4"/>
      <c r="Y94" s="3">
        <v>750</v>
      </c>
      <c r="Z94" s="3">
        <f>1.4*750</f>
        <v>1050</v>
      </c>
      <c r="AA94" s="4"/>
    </row>
    <row r="95" spans="1:27" ht="12.75">
      <c r="A95" s="2" t="s">
        <v>222</v>
      </c>
      <c r="B95" s="3">
        <f>0.5*750</f>
        <v>375</v>
      </c>
      <c r="C95" s="3"/>
      <c r="D95" s="3">
        <f>0.6*750</f>
        <v>450</v>
      </c>
      <c r="E95" s="3">
        <f>1.1*750</f>
        <v>825.0000000000001</v>
      </c>
      <c r="F95" s="4"/>
      <c r="G95" s="3">
        <f>0.6*750</f>
        <v>450</v>
      </c>
      <c r="H95" s="3"/>
      <c r="I95" s="3"/>
      <c r="J95" s="3">
        <f>0.7*750</f>
        <v>525</v>
      </c>
      <c r="K95" s="3"/>
      <c r="L95" s="3">
        <f>1.1*750</f>
        <v>825.0000000000001</v>
      </c>
      <c r="M95" s="4"/>
      <c r="N95" s="26"/>
      <c r="O95" s="3"/>
      <c r="P95" s="4"/>
      <c r="Q95" s="3">
        <f>1.2*750</f>
        <v>900</v>
      </c>
      <c r="R95" s="3">
        <f>1.2*750</f>
        <v>900</v>
      </c>
      <c r="S95" s="4"/>
      <c r="T95" s="3">
        <f>1.1*750</f>
        <v>825.0000000000001</v>
      </c>
      <c r="U95" s="3">
        <f>1.1*750</f>
        <v>825.0000000000001</v>
      </c>
      <c r="V95" s="3">
        <f>1.4*750</f>
        <v>1050</v>
      </c>
      <c r="W95" s="3"/>
      <c r="X95" s="4"/>
      <c r="Y95" s="3">
        <f>1.1*750</f>
        <v>825.0000000000001</v>
      </c>
      <c r="Z95" s="3">
        <f>1.5*750</f>
        <v>1125</v>
      </c>
      <c r="AA95" s="4"/>
    </row>
    <row r="96" spans="1:27" ht="12.75">
      <c r="A96" s="2" t="s">
        <v>223</v>
      </c>
      <c r="B96" s="3">
        <f>0.2*750</f>
        <v>150</v>
      </c>
      <c r="C96" s="3"/>
      <c r="D96" s="3">
        <f>0.4*750</f>
        <v>300</v>
      </c>
      <c r="E96" s="3">
        <f>0.5*750</f>
        <v>375</v>
      </c>
      <c r="F96" s="4"/>
      <c r="G96" s="3">
        <f>0.2*750</f>
        <v>150</v>
      </c>
      <c r="H96" s="3"/>
      <c r="I96" s="3"/>
      <c r="J96" s="3">
        <f>0.4*750</f>
        <v>300</v>
      </c>
      <c r="K96" s="3"/>
      <c r="L96" s="3">
        <f>0.5*750</f>
        <v>375</v>
      </c>
      <c r="M96" s="4"/>
      <c r="N96" s="26"/>
      <c r="O96" s="3"/>
      <c r="P96" s="4"/>
      <c r="Q96" s="3"/>
      <c r="R96" s="3"/>
      <c r="S96" s="4"/>
      <c r="T96" s="3"/>
      <c r="U96" s="3"/>
      <c r="V96" s="3">
        <f>0.7*750</f>
        <v>525</v>
      </c>
      <c r="W96" s="3"/>
      <c r="X96" s="4"/>
      <c r="Y96" s="3">
        <f>0.5*750</f>
        <v>375</v>
      </c>
      <c r="Z96" s="3">
        <f>0.8*750</f>
        <v>600</v>
      </c>
      <c r="AA96" s="4"/>
    </row>
    <row r="97" spans="1:27" ht="12.75">
      <c r="A97" s="2" t="s">
        <v>224</v>
      </c>
      <c r="B97" s="3">
        <f>0.4*750</f>
        <v>300</v>
      </c>
      <c r="C97" s="3"/>
      <c r="D97" s="3">
        <f>0.4*750</f>
        <v>300</v>
      </c>
      <c r="E97" s="3">
        <f>0.5*750</f>
        <v>375</v>
      </c>
      <c r="F97" s="4"/>
      <c r="G97" s="3">
        <f>0.4*750</f>
        <v>300</v>
      </c>
      <c r="H97" s="3"/>
      <c r="I97" s="3"/>
      <c r="J97" s="3">
        <f>0.4*750</f>
        <v>300</v>
      </c>
      <c r="K97" s="3"/>
      <c r="L97" s="3">
        <f>0.5*750</f>
        <v>375</v>
      </c>
      <c r="M97" s="4"/>
      <c r="N97" s="26"/>
      <c r="O97" s="3"/>
      <c r="P97" s="4"/>
      <c r="Q97" s="3"/>
      <c r="R97" s="3"/>
      <c r="S97" s="4"/>
      <c r="T97" s="3"/>
      <c r="U97" s="3"/>
      <c r="V97" s="3"/>
      <c r="W97" s="3"/>
      <c r="X97" s="4"/>
      <c r="Y97" s="3"/>
      <c r="Z97" s="3"/>
      <c r="AA97" s="4"/>
    </row>
    <row r="98" spans="1:27" ht="12.75">
      <c r="A98" s="2" t="s">
        <v>225</v>
      </c>
      <c r="B98" s="3">
        <v>750</v>
      </c>
      <c r="C98" s="3"/>
      <c r="D98" s="3">
        <v>750</v>
      </c>
      <c r="E98" s="3"/>
      <c r="F98" s="4"/>
      <c r="G98" s="3">
        <v>750</v>
      </c>
      <c r="H98" s="3"/>
      <c r="I98" s="3"/>
      <c r="J98" s="3">
        <v>750</v>
      </c>
      <c r="K98" s="3"/>
      <c r="L98" s="3"/>
      <c r="M98" s="4"/>
      <c r="N98" s="26"/>
      <c r="O98" s="3"/>
      <c r="P98" s="4"/>
      <c r="Q98" s="3"/>
      <c r="R98" s="3"/>
      <c r="S98" s="4"/>
      <c r="T98" s="3"/>
      <c r="U98" s="3"/>
      <c r="V98" s="3"/>
      <c r="W98" s="3"/>
      <c r="X98" s="4"/>
      <c r="Y98" s="3"/>
      <c r="Z98" s="3"/>
      <c r="AA98" s="4"/>
    </row>
    <row r="99" spans="1:27" ht="12.75">
      <c r="A99" s="86" t="s">
        <v>181</v>
      </c>
      <c r="B99" s="80"/>
      <c r="C99" s="80"/>
      <c r="D99" s="80" t="s">
        <v>662</v>
      </c>
      <c r="E99" s="80"/>
      <c r="F99" s="80"/>
      <c r="G99" s="80"/>
      <c r="H99" s="80"/>
      <c r="I99" s="80"/>
      <c r="J99" s="80"/>
      <c r="K99" s="80"/>
      <c r="L99" s="80"/>
      <c r="M99" s="80"/>
      <c r="N99" s="84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5"/>
    </row>
    <row r="100" spans="1:27" ht="12.75">
      <c r="A100" s="13" t="s">
        <v>66</v>
      </c>
      <c r="B100" s="5">
        <f>0.5*750</f>
        <v>375</v>
      </c>
      <c r="C100" s="5">
        <f>0.5*750</f>
        <v>375</v>
      </c>
      <c r="D100" s="5">
        <f>0.5*750</f>
        <v>375</v>
      </c>
      <c r="E100" s="5">
        <f>0.5*750</f>
        <v>375</v>
      </c>
      <c r="F100" s="16"/>
      <c r="G100" s="5">
        <f aca="true" t="shared" si="2" ref="G100:L100">0.5*750</f>
        <v>375</v>
      </c>
      <c r="H100" s="5">
        <f t="shared" si="2"/>
        <v>375</v>
      </c>
      <c r="I100" s="5">
        <f t="shared" si="2"/>
        <v>375</v>
      </c>
      <c r="J100" s="5">
        <f t="shared" si="2"/>
        <v>375</v>
      </c>
      <c r="K100" s="5">
        <f t="shared" si="2"/>
        <v>375</v>
      </c>
      <c r="L100" s="5">
        <f t="shared" si="2"/>
        <v>375</v>
      </c>
      <c r="M100" s="16"/>
      <c r="N100" s="5">
        <f>0.5*750</f>
        <v>375</v>
      </c>
      <c r="O100" s="5">
        <f>0.5*750</f>
        <v>375</v>
      </c>
      <c r="P100" s="16"/>
      <c r="Q100" s="5">
        <f>0.5*750</f>
        <v>375</v>
      </c>
      <c r="R100" s="5">
        <f>0.5*750</f>
        <v>375</v>
      </c>
      <c r="S100" s="16"/>
      <c r="T100" s="5">
        <f>0.5*750</f>
        <v>375</v>
      </c>
      <c r="U100" s="5">
        <f>0.5*750</f>
        <v>375</v>
      </c>
      <c r="V100" s="5">
        <f>0.5*750</f>
        <v>375</v>
      </c>
      <c r="W100" s="5">
        <f>0.5*750</f>
        <v>375</v>
      </c>
      <c r="X100" s="16"/>
      <c r="Y100" s="5">
        <f>0.5*750</f>
        <v>375</v>
      </c>
      <c r="Z100" s="5">
        <f>0.5*750</f>
        <v>375</v>
      </c>
      <c r="AA100" s="16"/>
    </row>
    <row r="101" spans="1:27" ht="12.75">
      <c r="A101" s="2" t="s">
        <v>226</v>
      </c>
      <c r="B101" s="3">
        <f>1.3*750</f>
        <v>975</v>
      </c>
      <c r="C101" s="3">
        <f>1.3*750</f>
        <v>975</v>
      </c>
      <c r="D101" s="3">
        <f>1.3*750</f>
        <v>975</v>
      </c>
      <c r="E101" s="3">
        <f>1.3*750</f>
        <v>975</v>
      </c>
      <c r="F101" s="4"/>
      <c r="G101" s="3">
        <f aca="true" t="shared" si="3" ref="G101:L101">1.3*750</f>
        <v>975</v>
      </c>
      <c r="H101" s="3">
        <f t="shared" si="3"/>
        <v>975</v>
      </c>
      <c r="I101" s="3">
        <f t="shared" si="3"/>
        <v>975</v>
      </c>
      <c r="J101" s="3">
        <f t="shared" si="3"/>
        <v>975</v>
      </c>
      <c r="K101" s="3">
        <f t="shared" si="3"/>
        <v>975</v>
      </c>
      <c r="L101" s="3">
        <f t="shared" si="3"/>
        <v>975</v>
      </c>
      <c r="M101" s="4"/>
      <c r="N101" s="26"/>
      <c r="O101" s="3"/>
      <c r="P101" s="4"/>
      <c r="Q101" s="3">
        <f>1.4*750</f>
        <v>1050</v>
      </c>
      <c r="R101" s="3">
        <f>1.4*750</f>
        <v>1050</v>
      </c>
      <c r="S101" s="4"/>
      <c r="T101" s="3">
        <f>1.4*750</f>
        <v>1050</v>
      </c>
      <c r="U101" s="3">
        <f>1.4*750</f>
        <v>1050</v>
      </c>
      <c r="V101" s="3">
        <f>1.4*750</f>
        <v>1050</v>
      </c>
      <c r="W101" s="3">
        <f>1.4*750</f>
        <v>1050</v>
      </c>
      <c r="X101" s="4"/>
      <c r="Y101" s="3">
        <f>2.1*750</f>
        <v>1575</v>
      </c>
      <c r="Z101" s="3">
        <v>1575</v>
      </c>
      <c r="AA101" s="4"/>
    </row>
    <row r="102" spans="1:27" ht="12.75">
      <c r="A102" s="2" t="s">
        <v>546</v>
      </c>
      <c r="B102" s="3">
        <f>0.6*750</f>
        <v>450</v>
      </c>
      <c r="C102" s="3">
        <f>0.6*750</f>
        <v>450</v>
      </c>
      <c r="D102" s="3">
        <f>0.6*750</f>
        <v>450</v>
      </c>
      <c r="E102" s="3">
        <f>0.6*750</f>
        <v>450</v>
      </c>
      <c r="F102" s="4"/>
      <c r="G102" s="3">
        <f aca="true" t="shared" si="4" ref="G102:L102">0.6*750</f>
        <v>450</v>
      </c>
      <c r="H102" s="3">
        <f t="shared" si="4"/>
        <v>450</v>
      </c>
      <c r="I102" s="3">
        <f t="shared" si="4"/>
        <v>450</v>
      </c>
      <c r="J102" s="3">
        <f t="shared" si="4"/>
        <v>450</v>
      </c>
      <c r="K102" s="3">
        <f t="shared" si="4"/>
        <v>450</v>
      </c>
      <c r="L102" s="3">
        <f t="shared" si="4"/>
        <v>450</v>
      </c>
      <c r="M102" s="4"/>
      <c r="N102" s="26"/>
      <c r="O102" s="3"/>
      <c r="P102" s="4"/>
      <c r="Q102" s="3">
        <f>0.6*750</f>
        <v>450</v>
      </c>
      <c r="R102" s="3">
        <f>0.6*750</f>
        <v>450</v>
      </c>
      <c r="S102" s="4"/>
      <c r="T102" s="3">
        <f>0.6*750</f>
        <v>450</v>
      </c>
      <c r="U102" s="3">
        <f>0.6*750</f>
        <v>450</v>
      </c>
      <c r="V102" s="3">
        <f>0.6*750</f>
        <v>450</v>
      </c>
      <c r="W102" s="3">
        <f>0.6*750</f>
        <v>450</v>
      </c>
      <c r="X102" s="4"/>
      <c r="Y102" s="3">
        <f>0.8*750</f>
        <v>600</v>
      </c>
      <c r="Z102" s="3">
        <v>600</v>
      </c>
      <c r="AA102" s="4"/>
    </row>
    <row r="103" spans="1:27" ht="12.75">
      <c r="A103" s="2" t="s">
        <v>227</v>
      </c>
      <c r="B103" s="3">
        <f>0.7*750</f>
        <v>525</v>
      </c>
      <c r="C103" s="3">
        <f>0.7*750</f>
        <v>525</v>
      </c>
      <c r="D103" s="3">
        <f>0.7*750</f>
        <v>525</v>
      </c>
      <c r="E103" s="3"/>
      <c r="F103" s="4"/>
      <c r="G103" s="3"/>
      <c r="H103" s="3"/>
      <c r="I103" s="3"/>
      <c r="J103" s="3"/>
      <c r="K103" s="3"/>
      <c r="L103" s="3"/>
      <c r="M103" s="4"/>
      <c r="N103" s="26"/>
      <c r="O103" s="3"/>
      <c r="P103" s="4"/>
      <c r="Q103" s="3"/>
      <c r="R103" s="3"/>
      <c r="S103" s="4"/>
      <c r="T103" s="3"/>
      <c r="U103" s="3"/>
      <c r="V103" s="3"/>
      <c r="W103" s="3"/>
      <c r="X103" s="4"/>
      <c r="Y103" s="3"/>
      <c r="Z103" s="3"/>
      <c r="AA103" s="4"/>
    </row>
    <row r="104" spans="1:27" ht="12.75">
      <c r="A104" s="2" t="s">
        <v>228</v>
      </c>
      <c r="B104" s="3">
        <f>1.1*750</f>
        <v>825.0000000000001</v>
      </c>
      <c r="C104" s="3"/>
      <c r="D104" s="3">
        <f>1.1*750</f>
        <v>825.0000000000001</v>
      </c>
      <c r="E104" s="3">
        <v>825</v>
      </c>
      <c r="F104" s="4">
        <v>4.2</v>
      </c>
      <c r="G104" s="3">
        <f aca="true" t="shared" si="5" ref="G104:L104">1.3*750</f>
        <v>975</v>
      </c>
      <c r="H104" s="3">
        <f t="shared" si="5"/>
        <v>975</v>
      </c>
      <c r="I104" s="3">
        <f t="shared" si="5"/>
        <v>975</v>
      </c>
      <c r="J104" s="3">
        <f t="shared" si="5"/>
        <v>975</v>
      </c>
      <c r="K104" s="3">
        <f t="shared" si="5"/>
        <v>975</v>
      </c>
      <c r="L104" s="3">
        <f t="shared" si="5"/>
        <v>975</v>
      </c>
      <c r="M104" s="4">
        <v>4.4</v>
      </c>
      <c r="N104" s="26"/>
      <c r="O104" s="3"/>
      <c r="P104" s="4"/>
      <c r="Q104" s="3">
        <v>975</v>
      </c>
      <c r="R104" s="3">
        <v>975</v>
      </c>
      <c r="S104" s="4"/>
      <c r="T104" s="3">
        <v>975</v>
      </c>
      <c r="U104" s="3">
        <v>975</v>
      </c>
      <c r="V104" s="3">
        <v>975</v>
      </c>
      <c r="W104" s="3"/>
      <c r="X104" s="4">
        <v>4.4</v>
      </c>
      <c r="Y104" s="3">
        <f>2.4*750</f>
        <v>1800</v>
      </c>
      <c r="Z104" s="3">
        <v>1800</v>
      </c>
      <c r="AA104" s="4">
        <v>5.5</v>
      </c>
    </row>
    <row r="105" spans="1:27" ht="12.75">
      <c r="A105" s="2" t="s">
        <v>67</v>
      </c>
      <c r="B105" s="3">
        <v>750</v>
      </c>
      <c r="C105" s="3"/>
      <c r="D105" s="3">
        <v>750</v>
      </c>
      <c r="E105" s="3">
        <v>750</v>
      </c>
      <c r="F105" s="4"/>
      <c r="G105" s="3">
        <v>750</v>
      </c>
      <c r="H105" s="3">
        <v>750</v>
      </c>
      <c r="I105" s="3">
        <v>750</v>
      </c>
      <c r="J105" s="3">
        <v>750</v>
      </c>
      <c r="K105" s="3">
        <v>750</v>
      </c>
      <c r="L105" s="3">
        <v>750</v>
      </c>
      <c r="M105" s="4"/>
      <c r="N105" s="26"/>
      <c r="O105" s="3"/>
      <c r="P105" s="4"/>
      <c r="Q105" s="3">
        <f>1.2*750</f>
        <v>900</v>
      </c>
      <c r="R105" s="3">
        <v>900</v>
      </c>
      <c r="S105" s="4"/>
      <c r="T105" s="3">
        <v>900</v>
      </c>
      <c r="U105" s="3">
        <v>900</v>
      </c>
      <c r="V105" s="3">
        <f>1.2*750</f>
        <v>900</v>
      </c>
      <c r="W105" s="3"/>
      <c r="X105" s="4"/>
      <c r="Y105" s="3">
        <v>112.5</v>
      </c>
      <c r="Z105" s="3">
        <f>1.5*75</f>
        <v>112.5</v>
      </c>
      <c r="AA105" s="4"/>
    </row>
    <row r="106" spans="1:27" ht="12.75">
      <c r="A106" s="2" t="s">
        <v>229</v>
      </c>
      <c r="B106" s="3"/>
      <c r="C106" s="3"/>
      <c r="D106" s="3"/>
      <c r="E106" s="3">
        <f>0.35*750</f>
        <v>262.5</v>
      </c>
      <c r="F106" s="4"/>
      <c r="G106" s="3">
        <f aca="true" t="shared" si="6" ref="G106:L106">0.35*750</f>
        <v>262.5</v>
      </c>
      <c r="H106" s="3">
        <f t="shared" si="6"/>
        <v>262.5</v>
      </c>
      <c r="I106" s="3">
        <f t="shared" si="6"/>
        <v>262.5</v>
      </c>
      <c r="J106" s="3">
        <f t="shared" si="6"/>
        <v>262.5</v>
      </c>
      <c r="K106" s="3">
        <f t="shared" si="6"/>
        <v>262.5</v>
      </c>
      <c r="L106" s="3">
        <f t="shared" si="6"/>
        <v>262.5</v>
      </c>
      <c r="M106" s="4"/>
      <c r="N106" s="26"/>
      <c r="O106" s="3"/>
      <c r="P106" s="4"/>
      <c r="Q106" s="3"/>
      <c r="R106" s="3"/>
      <c r="S106" s="4"/>
      <c r="T106" s="3"/>
      <c r="U106" s="3"/>
      <c r="V106" s="3"/>
      <c r="W106" s="3"/>
      <c r="X106" s="4"/>
      <c r="Y106" s="3"/>
      <c r="Z106" s="3"/>
      <c r="AA106" s="4"/>
    </row>
    <row r="107" spans="1:27" ht="12.75">
      <c r="A107" s="2" t="s">
        <v>230</v>
      </c>
      <c r="B107" s="3">
        <f>0.45*750</f>
        <v>337.5</v>
      </c>
      <c r="C107" s="3">
        <v>338</v>
      </c>
      <c r="D107" s="3">
        <v>338</v>
      </c>
      <c r="E107" s="3"/>
      <c r="F107" s="4"/>
      <c r="G107" s="3"/>
      <c r="H107" s="3"/>
      <c r="I107" s="3"/>
      <c r="J107" s="3"/>
      <c r="K107" s="3"/>
      <c r="L107" s="3"/>
      <c r="M107" s="4"/>
      <c r="N107" s="26"/>
      <c r="O107" s="3"/>
      <c r="P107" s="4"/>
      <c r="Q107" s="3">
        <v>450</v>
      </c>
      <c r="R107" s="3">
        <f>0.6*750</f>
        <v>450</v>
      </c>
      <c r="S107" s="4"/>
      <c r="T107" s="3">
        <v>450</v>
      </c>
      <c r="U107" s="3">
        <v>450</v>
      </c>
      <c r="V107" s="3">
        <f>0.6*750</f>
        <v>450</v>
      </c>
      <c r="W107" s="3"/>
      <c r="X107" s="4"/>
      <c r="Y107" s="3">
        <f>0.7*750</f>
        <v>525</v>
      </c>
      <c r="Z107" s="3">
        <f>0.7*750</f>
        <v>525</v>
      </c>
      <c r="AA107" s="4"/>
    </row>
    <row r="108" spans="1:27" ht="12.75">
      <c r="A108" s="2" t="s">
        <v>231</v>
      </c>
      <c r="B108" s="3">
        <f>0.4*750</f>
        <v>300</v>
      </c>
      <c r="C108" s="3"/>
      <c r="D108" s="3">
        <v>300</v>
      </c>
      <c r="E108" s="3">
        <f>1.2*750</f>
        <v>900</v>
      </c>
      <c r="F108" s="4"/>
      <c r="G108" s="3">
        <f>0.4*750</f>
        <v>300</v>
      </c>
      <c r="H108" s="3"/>
      <c r="I108" s="3"/>
      <c r="J108" s="3">
        <v>300</v>
      </c>
      <c r="K108" s="3"/>
      <c r="L108" s="3">
        <f>1.2*750</f>
        <v>900</v>
      </c>
      <c r="M108" s="4"/>
      <c r="N108" s="26"/>
      <c r="O108" s="3"/>
      <c r="P108" s="4"/>
      <c r="Q108" s="3">
        <v>1125</v>
      </c>
      <c r="R108" s="3">
        <f>1.5*750</f>
        <v>1125</v>
      </c>
      <c r="S108" s="4">
        <v>0</v>
      </c>
      <c r="T108" s="3">
        <v>1125</v>
      </c>
      <c r="U108" s="3">
        <v>1125</v>
      </c>
      <c r="V108" s="3">
        <f>1.5*750</f>
        <v>1125</v>
      </c>
      <c r="W108" s="3"/>
      <c r="X108" s="4"/>
      <c r="Y108" s="3">
        <v>1500</v>
      </c>
      <c r="Z108" s="3">
        <f>2*750</f>
        <v>1500</v>
      </c>
      <c r="AA108" s="4"/>
    </row>
    <row r="109" spans="1:27" ht="12.75">
      <c r="A109" s="2" t="s">
        <v>399</v>
      </c>
      <c r="B109" s="3"/>
      <c r="C109" s="3"/>
      <c r="D109" s="3"/>
      <c r="E109" s="3"/>
      <c r="F109" s="4"/>
      <c r="G109" s="3"/>
      <c r="H109" s="3"/>
      <c r="I109" s="3"/>
      <c r="J109" s="3"/>
      <c r="K109" s="3"/>
      <c r="L109" s="3"/>
      <c r="M109" s="4"/>
      <c r="N109" s="26"/>
      <c r="O109" s="3"/>
      <c r="P109" s="4"/>
      <c r="Q109" s="3"/>
      <c r="R109" s="3"/>
      <c r="S109" s="4"/>
      <c r="T109" s="3"/>
      <c r="U109" s="3"/>
      <c r="V109" s="3"/>
      <c r="W109" s="3"/>
      <c r="X109" s="4"/>
      <c r="Y109" s="3"/>
      <c r="Z109" s="3"/>
      <c r="AA109" s="4"/>
    </row>
    <row r="110" spans="1:27" ht="12.75">
      <c r="A110" s="2" t="s">
        <v>232</v>
      </c>
      <c r="B110" s="3"/>
      <c r="C110" s="3"/>
      <c r="D110" s="3"/>
      <c r="E110" s="3"/>
      <c r="F110" s="4"/>
      <c r="G110" s="3"/>
      <c r="H110" s="3"/>
      <c r="I110" s="3"/>
      <c r="J110" s="3"/>
      <c r="K110" s="3"/>
      <c r="L110" s="3"/>
      <c r="M110" s="4"/>
      <c r="N110" s="26"/>
      <c r="O110" s="3"/>
      <c r="P110" s="4"/>
      <c r="Q110" s="3"/>
      <c r="R110" s="3"/>
      <c r="S110" s="4"/>
      <c r="T110" s="3"/>
      <c r="U110" s="3"/>
      <c r="V110" s="3"/>
      <c r="W110" s="3"/>
      <c r="X110" s="4"/>
      <c r="Y110" s="3"/>
      <c r="Z110" s="3"/>
      <c r="AA110" s="4"/>
    </row>
    <row r="111" spans="1:27" ht="12.75">
      <c r="A111" s="2" t="s">
        <v>233</v>
      </c>
      <c r="B111" s="3"/>
      <c r="C111" s="3"/>
      <c r="D111" s="3"/>
      <c r="E111" s="3"/>
      <c r="F111" s="4"/>
      <c r="G111" s="3"/>
      <c r="H111" s="3"/>
      <c r="I111" s="3"/>
      <c r="J111" s="3"/>
      <c r="K111" s="3"/>
      <c r="L111" s="3"/>
      <c r="M111" s="4"/>
      <c r="N111" s="26"/>
      <c r="O111" s="3"/>
      <c r="P111" s="4"/>
      <c r="Q111" s="3"/>
      <c r="R111" s="3"/>
      <c r="S111" s="4"/>
      <c r="T111" s="3"/>
      <c r="U111" s="3"/>
      <c r="V111" s="3"/>
      <c r="W111" s="3"/>
      <c r="X111" s="4"/>
      <c r="Y111" s="3"/>
      <c r="Z111" s="3"/>
      <c r="AA111" s="4"/>
    </row>
    <row r="112" spans="1:27" ht="12.75">
      <c r="A112" s="33" t="s">
        <v>644</v>
      </c>
      <c r="B112" s="454"/>
      <c r="C112" s="454"/>
      <c r="D112" s="454"/>
      <c r="E112" s="454"/>
      <c r="F112" s="491"/>
      <c r="G112" s="454"/>
      <c r="H112" s="454"/>
      <c r="I112" s="454"/>
      <c r="J112" s="454"/>
      <c r="K112" s="454"/>
      <c r="L112" s="454"/>
      <c r="M112" s="491"/>
      <c r="N112" s="492"/>
      <c r="O112" s="454"/>
      <c r="P112" s="491"/>
      <c r="Q112" s="454"/>
      <c r="R112" s="454"/>
      <c r="S112" s="491"/>
      <c r="T112" s="454"/>
      <c r="U112" s="454"/>
      <c r="V112" s="454">
        <f>1.86*750</f>
        <v>1395</v>
      </c>
      <c r="W112" s="454"/>
      <c r="X112" s="491"/>
      <c r="Y112" s="454"/>
      <c r="Z112" s="454"/>
      <c r="AA112" s="493"/>
    </row>
    <row r="113" spans="1:27" ht="12.75">
      <c r="A113" s="86" t="s">
        <v>182</v>
      </c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4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5"/>
    </row>
    <row r="114" spans="1:27" ht="12.75">
      <c r="A114" s="13" t="s">
        <v>234</v>
      </c>
      <c r="B114" s="5"/>
      <c r="C114" s="5"/>
      <c r="D114" s="5"/>
      <c r="E114" s="5"/>
      <c r="F114" s="16"/>
      <c r="G114" s="5"/>
      <c r="H114" s="5"/>
      <c r="I114" s="5"/>
      <c r="J114" s="5"/>
      <c r="K114" s="5"/>
      <c r="L114" s="5"/>
      <c r="M114" s="16"/>
      <c r="N114" s="24"/>
      <c r="O114" s="5"/>
      <c r="P114" s="16"/>
      <c r="Q114" s="5"/>
      <c r="R114" s="5"/>
      <c r="S114" s="16"/>
      <c r="T114" s="5"/>
      <c r="U114" s="5">
        <f>5*750</f>
        <v>3750</v>
      </c>
      <c r="V114" s="5"/>
      <c r="W114" s="5"/>
      <c r="X114" s="16"/>
      <c r="Y114" s="5"/>
      <c r="Z114" s="5"/>
      <c r="AA114" s="16"/>
    </row>
    <row r="115" spans="1:27" ht="12.75">
      <c r="A115" s="2" t="s">
        <v>547</v>
      </c>
      <c r="B115" s="3"/>
      <c r="C115" s="3"/>
      <c r="D115" s="3">
        <f>0.2*750</f>
        <v>150</v>
      </c>
      <c r="E115" s="3"/>
      <c r="F115" s="4"/>
      <c r="G115" s="3"/>
      <c r="H115" s="3"/>
      <c r="I115" s="3"/>
      <c r="J115" s="3"/>
      <c r="K115" s="3"/>
      <c r="L115" s="3"/>
      <c r="M115" s="4"/>
      <c r="N115" s="26"/>
      <c r="O115" s="3"/>
      <c r="P115" s="4"/>
      <c r="Q115" s="3"/>
      <c r="R115" s="3"/>
      <c r="S115" s="4"/>
      <c r="T115" s="3"/>
      <c r="U115" s="3"/>
      <c r="V115" s="3"/>
      <c r="W115" s="3"/>
      <c r="X115" s="4"/>
      <c r="Y115" s="3"/>
      <c r="Z115" s="3"/>
      <c r="AA115" s="4"/>
    </row>
    <row r="116" spans="1:27" ht="12.75">
      <c r="A116" s="2" t="s">
        <v>70</v>
      </c>
      <c r="B116" s="3"/>
      <c r="C116" s="3"/>
      <c r="D116" s="3"/>
      <c r="E116" s="3"/>
      <c r="F116" s="4"/>
      <c r="G116" s="3"/>
      <c r="H116" s="3"/>
      <c r="I116" s="3"/>
      <c r="J116" s="3"/>
      <c r="K116" s="3"/>
      <c r="L116" s="3"/>
      <c r="M116" s="4"/>
      <c r="N116" s="26"/>
      <c r="O116" s="3"/>
      <c r="P116" s="4"/>
      <c r="Q116" s="3"/>
      <c r="R116" s="3"/>
      <c r="S116" s="4"/>
      <c r="T116" s="3"/>
      <c r="U116" s="3"/>
      <c r="V116" s="3"/>
      <c r="W116" s="3"/>
      <c r="X116" s="4"/>
      <c r="Y116" s="3"/>
      <c r="Z116" s="3"/>
      <c r="AA116" s="4"/>
    </row>
    <row r="117" spans="1:27" ht="12.75">
      <c r="A117" s="2" t="s">
        <v>235</v>
      </c>
      <c r="B117" s="3"/>
      <c r="C117" s="3"/>
      <c r="D117" s="3"/>
      <c r="E117" s="3"/>
      <c r="F117" s="4"/>
      <c r="G117" s="3"/>
      <c r="H117" s="3"/>
      <c r="I117" s="3"/>
      <c r="J117" s="3"/>
      <c r="K117" s="3"/>
      <c r="L117" s="3"/>
      <c r="M117" s="4"/>
      <c r="N117" s="26"/>
      <c r="O117" s="3"/>
      <c r="P117" s="4"/>
      <c r="Q117" s="3"/>
      <c r="R117" s="3"/>
      <c r="S117" s="4"/>
      <c r="T117" s="3"/>
      <c r="U117" s="3">
        <f>0.7*750</f>
        <v>525</v>
      </c>
      <c r="V117" s="3"/>
      <c r="W117" s="3"/>
      <c r="X117" s="4"/>
      <c r="Y117" s="3"/>
      <c r="Z117" s="3"/>
      <c r="AA117" s="4"/>
    </row>
    <row r="118" spans="1:27" ht="12.75">
      <c r="A118" s="86" t="s">
        <v>71</v>
      </c>
      <c r="B118" s="80"/>
      <c r="C118" s="80"/>
      <c r="D118" s="80"/>
      <c r="E118" s="80"/>
      <c r="F118" s="80"/>
      <c r="G118" s="80"/>
      <c r="H118" s="80"/>
      <c r="I118" s="80"/>
      <c r="J118" s="80"/>
      <c r="K118" s="80"/>
      <c r="L118" s="80"/>
      <c r="M118" s="80"/>
      <c r="N118" s="84"/>
      <c r="O118" s="80"/>
      <c r="P118" s="80"/>
      <c r="Q118" s="80"/>
      <c r="R118" s="80"/>
      <c r="S118" s="80"/>
      <c r="T118" s="80"/>
      <c r="U118" s="80"/>
      <c r="V118" s="80"/>
      <c r="W118" s="80"/>
      <c r="X118" s="80"/>
      <c r="Y118" s="80"/>
      <c r="Z118" s="80"/>
      <c r="AA118" s="85"/>
    </row>
    <row r="119" spans="1:27" ht="12.75">
      <c r="A119" s="13" t="s">
        <v>72</v>
      </c>
      <c r="B119" s="5">
        <f>(0.73*750)</f>
        <v>547.5</v>
      </c>
      <c r="C119" s="5"/>
      <c r="D119" s="5">
        <v>0.73</v>
      </c>
      <c r="E119" s="5">
        <v>1</v>
      </c>
      <c r="F119" s="16"/>
      <c r="G119" s="5">
        <v>0.73</v>
      </c>
      <c r="H119" s="5"/>
      <c r="I119" s="5"/>
      <c r="J119" s="5">
        <v>0.73</v>
      </c>
      <c r="K119" s="5"/>
      <c r="L119" s="5">
        <v>1</v>
      </c>
      <c r="M119" s="16"/>
      <c r="N119" s="24"/>
      <c r="O119" s="5"/>
      <c r="P119" s="16"/>
      <c r="Q119" s="5">
        <v>1</v>
      </c>
      <c r="R119" s="5">
        <v>1</v>
      </c>
      <c r="S119" s="16"/>
      <c r="T119" s="5">
        <v>1</v>
      </c>
      <c r="U119" s="5">
        <v>1</v>
      </c>
      <c r="V119" s="5">
        <v>1.5</v>
      </c>
      <c r="W119" s="5"/>
      <c r="X119" s="16"/>
      <c r="Y119" s="5">
        <v>1</v>
      </c>
      <c r="Z119" s="5">
        <v>1.5</v>
      </c>
      <c r="AA119" s="16"/>
    </row>
    <row r="120" spans="1:27" ht="12.75">
      <c r="A120" s="2" t="s">
        <v>73</v>
      </c>
      <c r="B120" s="3">
        <v>0.25</v>
      </c>
      <c r="C120" s="3"/>
      <c r="D120" s="3">
        <v>0.25</v>
      </c>
      <c r="E120" s="3">
        <v>0.25</v>
      </c>
      <c r="F120" s="4"/>
      <c r="G120" s="3">
        <v>0.25</v>
      </c>
      <c r="H120" s="3"/>
      <c r="I120" s="3"/>
      <c r="J120" s="3">
        <v>0.25</v>
      </c>
      <c r="K120" s="3"/>
      <c r="L120" s="3">
        <v>0.25</v>
      </c>
      <c r="M120" s="4"/>
      <c r="N120" s="26"/>
      <c r="O120" s="3"/>
      <c r="P120" s="4"/>
      <c r="Q120" s="3">
        <v>0.25</v>
      </c>
      <c r="R120" s="3">
        <v>0.25</v>
      </c>
      <c r="S120" s="4"/>
      <c r="T120" s="3">
        <v>0.25</v>
      </c>
      <c r="U120" s="3">
        <v>0.25</v>
      </c>
      <c r="V120" s="3">
        <v>0.5</v>
      </c>
      <c r="W120" s="3"/>
      <c r="X120" s="4"/>
      <c r="Y120" s="3">
        <v>0.25</v>
      </c>
      <c r="Z120" s="3">
        <v>0.5</v>
      </c>
      <c r="AA120" s="4"/>
    </row>
    <row r="121" spans="1:27" ht="12.75">
      <c r="A121" s="2" t="s">
        <v>236</v>
      </c>
      <c r="B121" s="3"/>
      <c r="C121" s="3"/>
      <c r="D121" s="3"/>
      <c r="E121" s="3"/>
      <c r="F121" s="4"/>
      <c r="G121" s="3"/>
      <c r="H121" s="3"/>
      <c r="I121" s="3"/>
      <c r="J121" s="3">
        <v>2.15</v>
      </c>
      <c r="K121" s="3"/>
      <c r="L121" s="3">
        <v>0.8</v>
      </c>
      <c r="M121" s="4"/>
      <c r="N121" s="26"/>
      <c r="O121" s="3"/>
      <c r="P121" s="4"/>
      <c r="Q121" s="3"/>
      <c r="R121" s="3"/>
      <c r="S121" s="4"/>
      <c r="T121" s="3">
        <v>1.2</v>
      </c>
      <c r="U121" s="3">
        <v>1.2</v>
      </c>
      <c r="V121" s="3">
        <v>1.8</v>
      </c>
      <c r="W121" s="3"/>
      <c r="X121" s="4"/>
      <c r="Y121" s="3">
        <v>0.5</v>
      </c>
      <c r="Z121" s="3">
        <v>1.2</v>
      </c>
      <c r="AA121" s="4"/>
    </row>
    <row r="122" spans="1:27" ht="12.75">
      <c r="A122" s="2" t="s">
        <v>237</v>
      </c>
      <c r="B122" s="3"/>
      <c r="C122" s="3"/>
      <c r="D122" s="3"/>
      <c r="E122" s="3"/>
      <c r="F122" s="4"/>
      <c r="G122" s="3"/>
      <c r="H122" s="3"/>
      <c r="I122" s="3"/>
      <c r="J122" s="3">
        <v>3.5</v>
      </c>
      <c r="K122" s="3"/>
      <c r="L122" s="3">
        <v>2.5</v>
      </c>
      <c r="M122" s="4"/>
      <c r="N122" s="26"/>
      <c r="O122" s="3"/>
      <c r="P122" s="4"/>
      <c r="Q122" s="3"/>
      <c r="R122" s="3"/>
      <c r="S122" s="4"/>
      <c r="T122" s="3">
        <v>3.5</v>
      </c>
      <c r="U122" s="3">
        <v>3.5</v>
      </c>
      <c r="V122" s="3">
        <v>3.5</v>
      </c>
      <c r="W122" s="3"/>
      <c r="X122" s="4"/>
      <c r="Y122" s="3"/>
      <c r="Z122" s="3"/>
      <c r="AA122" s="4"/>
    </row>
    <row r="123" spans="1:27" ht="12.75">
      <c r="A123" s="2" t="s">
        <v>238</v>
      </c>
      <c r="B123" s="3">
        <v>0.7</v>
      </c>
      <c r="C123" s="3"/>
      <c r="D123" s="3">
        <v>1</v>
      </c>
      <c r="E123" s="3">
        <v>1</v>
      </c>
      <c r="F123" s="4"/>
      <c r="G123" s="3">
        <v>0.7</v>
      </c>
      <c r="H123" s="3"/>
      <c r="I123" s="3"/>
      <c r="J123" s="3">
        <v>1</v>
      </c>
      <c r="K123" s="3"/>
      <c r="L123" s="3">
        <v>1</v>
      </c>
      <c r="M123" s="4"/>
      <c r="N123" s="26"/>
      <c r="O123" s="3"/>
      <c r="P123" s="4"/>
      <c r="Q123" s="3">
        <v>2</v>
      </c>
      <c r="R123" s="3">
        <v>2</v>
      </c>
      <c r="S123" s="4"/>
      <c r="T123" s="3">
        <v>2.15</v>
      </c>
      <c r="U123" s="3">
        <v>2.15</v>
      </c>
      <c r="V123" s="3">
        <v>2.15</v>
      </c>
      <c r="W123" s="3">
        <v>2.15</v>
      </c>
      <c r="X123" s="4"/>
      <c r="Y123" s="3">
        <v>2.15</v>
      </c>
      <c r="Z123" s="3">
        <v>2.5</v>
      </c>
      <c r="AA123" s="4"/>
    </row>
    <row r="124" spans="1:27" ht="12.75">
      <c r="A124" s="2" t="s">
        <v>239</v>
      </c>
      <c r="B124" s="3">
        <v>0.7</v>
      </c>
      <c r="C124" s="3"/>
      <c r="D124" s="3">
        <v>0.95</v>
      </c>
      <c r="E124" s="3">
        <v>1</v>
      </c>
      <c r="F124" s="4"/>
      <c r="G124" s="3">
        <v>0.7</v>
      </c>
      <c r="H124" s="3"/>
      <c r="I124" s="3"/>
      <c r="J124" s="3">
        <v>0.95</v>
      </c>
      <c r="K124" s="3"/>
      <c r="L124" s="3">
        <v>1</v>
      </c>
      <c r="M124" s="4"/>
      <c r="N124" s="26"/>
      <c r="O124" s="3"/>
      <c r="P124" s="4"/>
      <c r="Q124" s="3">
        <v>1</v>
      </c>
      <c r="R124" s="3">
        <v>1</v>
      </c>
      <c r="S124" s="4"/>
      <c r="T124" s="3">
        <v>2</v>
      </c>
      <c r="U124" s="3">
        <v>2</v>
      </c>
      <c r="V124" s="3">
        <v>2</v>
      </c>
      <c r="W124" s="3">
        <v>2</v>
      </c>
      <c r="X124" s="4"/>
      <c r="Y124" s="3">
        <v>1</v>
      </c>
      <c r="Z124" s="3">
        <v>1.2</v>
      </c>
      <c r="AA124" s="4"/>
    </row>
    <row r="125" spans="1:27" ht="12.75">
      <c r="A125" s="2" t="s">
        <v>240</v>
      </c>
      <c r="B125" s="3">
        <v>0.4</v>
      </c>
      <c r="C125" s="3"/>
      <c r="D125" s="3">
        <v>0.4</v>
      </c>
      <c r="E125" s="3">
        <v>0.5</v>
      </c>
      <c r="F125" s="4"/>
      <c r="G125" s="3">
        <v>0.4</v>
      </c>
      <c r="H125" s="3"/>
      <c r="I125" s="3"/>
      <c r="J125" s="3">
        <v>0.4</v>
      </c>
      <c r="K125" s="3"/>
      <c r="L125" s="3">
        <v>0.5</v>
      </c>
      <c r="M125" s="4"/>
      <c r="N125" s="26"/>
      <c r="O125" s="3"/>
      <c r="P125" s="4"/>
      <c r="Q125" s="3">
        <v>0.7</v>
      </c>
      <c r="R125" s="3">
        <v>0.7</v>
      </c>
      <c r="S125" s="4"/>
      <c r="T125" s="3"/>
      <c r="U125" s="3"/>
      <c r="V125" s="3">
        <v>0.7</v>
      </c>
      <c r="W125" s="3"/>
      <c r="X125" s="4"/>
      <c r="Y125" s="3">
        <v>0.7</v>
      </c>
      <c r="Z125" s="3">
        <v>0.8</v>
      </c>
      <c r="AA125" s="4"/>
    </row>
    <row r="126" spans="1:27" ht="12.75">
      <c r="A126" s="2" t="s">
        <v>241</v>
      </c>
      <c r="B126" s="3">
        <v>1.2</v>
      </c>
      <c r="C126" s="3"/>
      <c r="D126" s="3">
        <v>1.6</v>
      </c>
      <c r="E126" s="3">
        <v>1.6</v>
      </c>
      <c r="F126" s="4"/>
      <c r="G126" s="3">
        <v>1.2</v>
      </c>
      <c r="H126" s="3"/>
      <c r="I126" s="3"/>
      <c r="J126" s="3">
        <v>1.6</v>
      </c>
      <c r="K126" s="3"/>
      <c r="L126" s="3">
        <v>1.6</v>
      </c>
      <c r="M126" s="4"/>
      <c r="N126" s="26"/>
      <c r="O126" s="3"/>
      <c r="P126" s="4"/>
      <c r="Q126" s="3">
        <v>2.2</v>
      </c>
      <c r="R126" s="3">
        <v>2.2</v>
      </c>
      <c r="S126" s="4"/>
      <c r="T126" s="3">
        <v>2.2</v>
      </c>
      <c r="U126" s="3">
        <v>2.2</v>
      </c>
      <c r="V126" s="3">
        <v>2.2</v>
      </c>
      <c r="W126" s="3"/>
      <c r="X126" s="4"/>
      <c r="Y126" s="3">
        <v>2.2</v>
      </c>
      <c r="Z126" s="3">
        <v>2.4</v>
      </c>
      <c r="AA126" s="4"/>
    </row>
    <row r="127" spans="1:27" ht="12.75">
      <c r="A127" s="17" t="s">
        <v>74</v>
      </c>
      <c r="B127" s="3">
        <v>1.5</v>
      </c>
      <c r="C127" s="3"/>
      <c r="D127" s="3">
        <v>1.9</v>
      </c>
      <c r="E127" s="3">
        <v>1.9</v>
      </c>
      <c r="F127" s="4"/>
      <c r="G127" s="3">
        <v>1.5</v>
      </c>
      <c r="H127" s="3"/>
      <c r="I127" s="3"/>
      <c r="J127" s="3">
        <v>1.9</v>
      </c>
      <c r="K127" s="3"/>
      <c r="L127" s="3">
        <v>2.58</v>
      </c>
      <c r="M127" s="4"/>
      <c r="N127" s="26"/>
      <c r="O127" s="3"/>
      <c r="P127" s="4"/>
      <c r="Q127" s="3">
        <v>2.5</v>
      </c>
      <c r="R127" s="3">
        <v>2.5</v>
      </c>
      <c r="S127" s="4"/>
      <c r="T127" s="3">
        <v>2.5</v>
      </c>
      <c r="U127" s="3">
        <v>2.5</v>
      </c>
      <c r="V127" s="3">
        <v>2.5</v>
      </c>
      <c r="W127" s="3"/>
      <c r="X127" s="4"/>
      <c r="Y127" s="3">
        <v>2.5</v>
      </c>
      <c r="Z127" s="3">
        <v>2.7</v>
      </c>
      <c r="AA127" s="4"/>
    </row>
    <row r="128" spans="1:27" ht="12.75">
      <c r="A128" s="2" t="s">
        <v>242</v>
      </c>
      <c r="B128" s="3">
        <v>0.87</v>
      </c>
      <c r="C128" s="3"/>
      <c r="D128" s="3">
        <v>0.5</v>
      </c>
      <c r="E128" s="3">
        <v>2.91</v>
      </c>
      <c r="F128" s="4"/>
      <c r="G128" s="3">
        <v>0.87</v>
      </c>
      <c r="H128" s="3">
        <v>1</v>
      </c>
      <c r="I128" s="3">
        <v>1</v>
      </c>
      <c r="J128" s="3">
        <v>0.5</v>
      </c>
      <c r="K128" s="3"/>
      <c r="L128" s="3">
        <v>1.7</v>
      </c>
      <c r="M128" s="4"/>
      <c r="N128" s="26"/>
      <c r="O128" s="3"/>
      <c r="P128" s="4"/>
      <c r="Q128" s="3">
        <v>1</v>
      </c>
      <c r="R128" s="3">
        <v>1</v>
      </c>
      <c r="S128" s="4"/>
      <c r="T128" s="3">
        <v>1</v>
      </c>
      <c r="U128" s="3">
        <v>1</v>
      </c>
      <c r="V128" s="3">
        <v>3.2</v>
      </c>
      <c r="W128" s="3"/>
      <c r="X128" s="4"/>
      <c r="Y128" s="3">
        <v>1.7</v>
      </c>
      <c r="Z128" s="3">
        <v>5.58</v>
      </c>
      <c r="AA128" s="4"/>
    </row>
    <row r="129" spans="1:27" ht="12.75">
      <c r="A129" s="2" t="s">
        <v>75</v>
      </c>
      <c r="B129" s="3">
        <v>1.29</v>
      </c>
      <c r="C129" s="3"/>
      <c r="D129" s="3">
        <v>0.5</v>
      </c>
      <c r="E129" s="3">
        <v>2.91</v>
      </c>
      <c r="F129" s="4"/>
      <c r="G129" s="3">
        <v>1.17</v>
      </c>
      <c r="H129" s="3"/>
      <c r="I129" s="3"/>
      <c r="J129" s="3">
        <v>0.5</v>
      </c>
      <c r="K129" s="3"/>
      <c r="L129" s="3">
        <v>1.7</v>
      </c>
      <c r="M129" s="4"/>
      <c r="N129" s="26"/>
      <c r="O129" s="3"/>
      <c r="P129" s="4"/>
      <c r="Q129" s="3">
        <v>1.3</v>
      </c>
      <c r="R129" s="3">
        <v>1.3</v>
      </c>
      <c r="S129" s="4"/>
      <c r="T129" s="3">
        <v>1.3</v>
      </c>
      <c r="U129" s="3">
        <v>1.3</v>
      </c>
      <c r="V129" s="3">
        <v>3.2</v>
      </c>
      <c r="W129" s="3"/>
      <c r="X129" s="4"/>
      <c r="Y129" s="3">
        <v>1.7</v>
      </c>
      <c r="Z129" s="3">
        <v>5.58</v>
      </c>
      <c r="AA129" s="4"/>
    </row>
    <row r="130" spans="1:27" ht="12.75">
      <c r="A130" s="2" t="s">
        <v>76</v>
      </c>
      <c r="B130" s="3"/>
      <c r="C130" s="3"/>
      <c r="D130" s="3">
        <v>0.5</v>
      </c>
      <c r="E130" s="3">
        <v>2.91</v>
      </c>
      <c r="F130" s="4"/>
      <c r="G130" s="3">
        <v>5</v>
      </c>
      <c r="H130" s="3"/>
      <c r="I130" s="3"/>
      <c r="J130" s="3">
        <v>0.5</v>
      </c>
      <c r="K130" s="3"/>
      <c r="L130" s="3">
        <v>1.7</v>
      </c>
      <c r="M130" s="4"/>
      <c r="N130" s="26"/>
      <c r="O130" s="3"/>
      <c r="P130" s="4"/>
      <c r="Q130" s="3">
        <v>1.8</v>
      </c>
      <c r="R130" s="3">
        <v>1.8</v>
      </c>
      <c r="S130" s="4"/>
      <c r="T130" s="3">
        <v>1.8</v>
      </c>
      <c r="U130" s="3">
        <v>1.8</v>
      </c>
      <c r="V130" s="3">
        <v>3.2</v>
      </c>
      <c r="W130" s="3"/>
      <c r="X130" s="4"/>
      <c r="Y130" s="3">
        <v>1.7</v>
      </c>
      <c r="Z130" s="3">
        <v>5.58</v>
      </c>
      <c r="AA130" s="4"/>
    </row>
    <row r="131" spans="1:27" ht="12.75">
      <c r="A131" s="2" t="s">
        <v>243</v>
      </c>
      <c r="B131" s="3">
        <v>2</v>
      </c>
      <c r="C131" s="3"/>
      <c r="D131" s="3">
        <v>4</v>
      </c>
      <c r="E131" s="3">
        <v>2.75</v>
      </c>
      <c r="F131" s="4"/>
      <c r="G131" s="3">
        <v>2</v>
      </c>
      <c r="H131" s="3"/>
      <c r="I131" s="3"/>
      <c r="J131" s="3">
        <v>4</v>
      </c>
      <c r="K131" s="3"/>
      <c r="L131" s="3">
        <v>2.75</v>
      </c>
      <c r="M131" s="4"/>
      <c r="N131" s="26"/>
      <c r="O131" s="3"/>
      <c r="P131" s="4"/>
      <c r="Q131" s="3">
        <v>3.9</v>
      </c>
      <c r="R131" s="3">
        <v>3.29</v>
      </c>
      <c r="S131" s="4"/>
      <c r="T131" s="3">
        <v>3.29</v>
      </c>
      <c r="U131" s="3">
        <v>3.29</v>
      </c>
      <c r="V131" s="3">
        <v>4.25</v>
      </c>
      <c r="W131" s="3"/>
      <c r="X131" s="4"/>
      <c r="Y131" s="3">
        <v>4.25</v>
      </c>
      <c r="Z131" s="3">
        <v>5.6</v>
      </c>
      <c r="AA131" s="4"/>
    </row>
    <row r="132" spans="1:27" ht="12.75">
      <c r="A132" s="2" t="s">
        <v>244</v>
      </c>
      <c r="B132" s="3">
        <v>0.35</v>
      </c>
      <c r="C132" s="3"/>
      <c r="D132" s="3">
        <v>0.35</v>
      </c>
      <c r="E132" s="3">
        <v>0.35</v>
      </c>
      <c r="F132" s="4"/>
      <c r="G132" s="3">
        <v>0.35</v>
      </c>
      <c r="H132" s="3"/>
      <c r="I132" s="3"/>
      <c r="J132" s="3">
        <v>0.35</v>
      </c>
      <c r="K132" s="3"/>
      <c r="L132" s="3">
        <v>0.35</v>
      </c>
      <c r="M132" s="4"/>
      <c r="N132" s="26"/>
      <c r="O132" s="3"/>
      <c r="P132" s="4"/>
      <c r="Q132" s="3">
        <v>0.4</v>
      </c>
      <c r="R132" s="3">
        <v>0.4</v>
      </c>
      <c r="S132" s="4"/>
      <c r="T132" s="3">
        <v>0.4</v>
      </c>
      <c r="U132" s="3">
        <v>0.4</v>
      </c>
      <c r="V132" s="3">
        <v>0.4</v>
      </c>
      <c r="W132" s="3"/>
      <c r="X132" s="4"/>
      <c r="Y132" s="3">
        <v>0.4</v>
      </c>
      <c r="Z132" s="3">
        <v>0.4</v>
      </c>
      <c r="AA132" s="4"/>
    </row>
    <row r="133" spans="1:27" ht="12.75">
      <c r="A133" s="2" t="s">
        <v>245</v>
      </c>
      <c r="B133" s="3">
        <v>0.3</v>
      </c>
      <c r="C133" s="3"/>
      <c r="D133" s="3">
        <v>0.4</v>
      </c>
      <c r="E133" s="3">
        <v>0.5</v>
      </c>
      <c r="F133" s="4"/>
      <c r="G133" s="3">
        <v>0.3</v>
      </c>
      <c r="H133" s="3"/>
      <c r="I133" s="3"/>
      <c r="J133" s="3">
        <v>0.4</v>
      </c>
      <c r="K133" s="3"/>
      <c r="L133" s="3">
        <v>0.4</v>
      </c>
      <c r="M133" s="4"/>
      <c r="N133" s="26"/>
      <c r="O133" s="3"/>
      <c r="P133" s="4"/>
      <c r="Q133" s="3">
        <v>0.3</v>
      </c>
      <c r="R133" s="3">
        <v>0.3</v>
      </c>
      <c r="S133" s="4"/>
      <c r="T133" s="3">
        <v>0.3</v>
      </c>
      <c r="U133" s="3">
        <v>0.3</v>
      </c>
      <c r="V133" s="3">
        <v>0.5</v>
      </c>
      <c r="W133" s="3"/>
      <c r="X133" s="4"/>
      <c r="Y133" s="3">
        <v>0.4</v>
      </c>
      <c r="Z133" s="3">
        <v>0.6</v>
      </c>
      <c r="AA133" s="4"/>
    </row>
    <row r="134" spans="1:27" ht="12.75">
      <c r="A134" s="2" t="s">
        <v>246</v>
      </c>
      <c r="B134" s="3">
        <v>0.4</v>
      </c>
      <c r="C134" s="3"/>
      <c r="D134" s="3">
        <v>0.5</v>
      </c>
      <c r="E134" s="3">
        <v>0.6</v>
      </c>
      <c r="F134" s="4"/>
      <c r="G134" s="3">
        <v>0.4</v>
      </c>
      <c r="H134" s="3"/>
      <c r="I134" s="3"/>
      <c r="J134" s="3">
        <v>0.5</v>
      </c>
      <c r="K134" s="3"/>
      <c r="L134" s="3">
        <v>0.5</v>
      </c>
      <c r="M134" s="4"/>
      <c r="N134" s="26"/>
      <c r="O134" s="3"/>
      <c r="P134" s="4"/>
      <c r="Q134" s="3">
        <v>0.4</v>
      </c>
      <c r="R134" s="3">
        <v>0.4</v>
      </c>
      <c r="S134" s="4"/>
      <c r="T134" s="3">
        <v>0.4</v>
      </c>
      <c r="U134" s="3">
        <v>0.4</v>
      </c>
      <c r="V134" s="3">
        <v>0.6</v>
      </c>
      <c r="W134" s="3"/>
      <c r="X134" s="4"/>
      <c r="Y134" s="3">
        <v>0.5</v>
      </c>
      <c r="Z134" s="3">
        <v>0.7</v>
      </c>
      <c r="AA134" s="4"/>
    </row>
    <row r="135" spans="1:27" ht="12.75">
      <c r="A135" s="2" t="s">
        <v>247</v>
      </c>
      <c r="B135" s="3">
        <v>0.2</v>
      </c>
      <c r="C135" s="3"/>
      <c r="D135" s="3">
        <v>0.2</v>
      </c>
      <c r="E135" s="3">
        <v>0.2</v>
      </c>
      <c r="F135" s="4"/>
      <c r="G135" s="3">
        <v>0.2</v>
      </c>
      <c r="H135" s="3"/>
      <c r="I135" s="3"/>
      <c r="J135" s="3">
        <v>0.2</v>
      </c>
      <c r="K135" s="3"/>
      <c r="L135" s="3">
        <v>0.2</v>
      </c>
      <c r="M135" s="4"/>
      <c r="N135" s="26"/>
      <c r="O135" s="3"/>
      <c r="P135" s="4"/>
      <c r="Q135" s="3">
        <v>0.3</v>
      </c>
      <c r="R135" s="3">
        <v>0.3</v>
      </c>
      <c r="S135" s="4"/>
      <c r="T135" s="3">
        <v>0.3</v>
      </c>
      <c r="U135" s="3">
        <v>0.3</v>
      </c>
      <c r="V135" s="3">
        <v>0.3</v>
      </c>
      <c r="W135" s="3"/>
      <c r="X135" s="4"/>
      <c r="Y135" s="3">
        <v>0.3</v>
      </c>
      <c r="Z135" s="3">
        <v>0.3</v>
      </c>
      <c r="AA135" s="4"/>
    </row>
    <row r="136" spans="1:27" ht="12.75">
      <c r="A136" s="2" t="s">
        <v>77</v>
      </c>
      <c r="B136" s="3">
        <v>0.3</v>
      </c>
      <c r="C136" s="3"/>
      <c r="D136" s="3">
        <v>0.3</v>
      </c>
      <c r="E136" s="3">
        <v>0.3</v>
      </c>
      <c r="F136" s="4"/>
      <c r="G136" s="3">
        <v>0.3</v>
      </c>
      <c r="H136" s="3"/>
      <c r="I136" s="3" t="s">
        <v>159</v>
      </c>
      <c r="J136" s="3">
        <v>0.5</v>
      </c>
      <c r="K136" s="3">
        <v>0.5</v>
      </c>
      <c r="L136" s="3"/>
      <c r="M136" s="4"/>
      <c r="N136" s="26"/>
      <c r="O136" s="3"/>
      <c r="P136" s="4"/>
      <c r="Q136" s="3"/>
      <c r="R136" s="3"/>
      <c r="S136" s="4"/>
      <c r="T136" s="3">
        <v>1</v>
      </c>
      <c r="U136" s="3">
        <v>1</v>
      </c>
      <c r="V136" s="3">
        <v>1</v>
      </c>
      <c r="W136" s="3"/>
      <c r="X136" s="4"/>
      <c r="Y136" s="3"/>
      <c r="Z136" s="3"/>
      <c r="AA136" s="4"/>
    </row>
    <row r="137" spans="1:27" ht="12.75">
      <c r="A137" s="33"/>
      <c r="B137" s="3"/>
      <c r="C137" s="3"/>
      <c r="D137" s="3"/>
      <c r="E137" s="3"/>
      <c r="F137" s="4"/>
      <c r="G137" s="3"/>
      <c r="H137" s="3"/>
      <c r="I137" s="3"/>
      <c r="J137" s="3"/>
      <c r="K137" s="3"/>
      <c r="L137" s="3"/>
      <c r="M137" s="4"/>
      <c r="N137" s="26"/>
      <c r="O137" s="3"/>
      <c r="P137" s="4"/>
      <c r="Q137" s="3"/>
      <c r="R137" s="3"/>
      <c r="S137" s="4"/>
      <c r="T137" s="3"/>
      <c r="U137" s="3"/>
      <c r="V137" s="3"/>
      <c r="W137" s="3"/>
      <c r="X137" s="4"/>
      <c r="Y137" s="3"/>
      <c r="Z137" s="3"/>
      <c r="AA137" s="4"/>
    </row>
    <row r="138" spans="1:27" ht="12.75" customHeight="1">
      <c r="A138" s="86" t="s">
        <v>183</v>
      </c>
      <c r="B138" s="80"/>
      <c r="C138" s="80"/>
      <c r="D138" s="80"/>
      <c r="E138" s="80"/>
      <c r="F138" s="80"/>
      <c r="G138" s="80"/>
      <c r="H138" s="80"/>
      <c r="I138" s="80"/>
      <c r="J138" s="80"/>
      <c r="K138" s="80"/>
      <c r="L138" s="80"/>
      <c r="M138" s="80"/>
      <c r="N138" s="84"/>
      <c r="O138" s="80"/>
      <c r="P138" s="80"/>
      <c r="Q138" s="80"/>
      <c r="R138" s="80"/>
      <c r="S138" s="80"/>
      <c r="T138" s="80"/>
      <c r="U138" s="80"/>
      <c r="V138" s="80"/>
      <c r="W138" s="80"/>
      <c r="X138" s="80"/>
      <c r="Y138" s="80"/>
      <c r="Z138" s="80"/>
      <c r="AA138" s="85"/>
    </row>
    <row r="139" spans="1:27" ht="25.5" customHeight="1">
      <c r="A139" s="18" t="s">
        <v>248</v>
      </c>
      <c r="B139" s="19" t="s">
        <v>79</v>
      </c>
      <c r="C139" s="19" t="s">
        <v>80</v>
      </c>
      <c r="D139" s="19" t="s">
        <v>80</v>
      </c>
      <c r="E139" s="19" t="s">
        <v>81</v>
      </c>
      <c r="F139" s="16"/>
      <c r="G139" s="19" t="s">
        <v>79</v>
      </c>
      <c r="H139" s="19" t="s">
        <v>80</v>
      </c>
      <c r="I139" s="5"/>
      <c r="J139" s="19" t="s">
        <v>80</v>
      </c>
      <c r="K139" s="5"/>
      <c r="L139" s="19" t="s">
        <v>81</v>
      </c>
      <c r="M139" s="16"/>
      <c r="N139" s="24"/>
      <c r="O139" s="5"/>
      <c r="P139" s="16"/>
      <c r="Q139" s="19" t="s">
        <v>82</v>
      </c>
      <c r="R139" s="19" t="s">
        <v>80</v>
      </c>
      <c r="S139" s="16"/>
      <c r="T139" s="19" t="s">
        <v>82</v>
      </c>
      <c r="U139" s="19" t="s">
        <v>80</v>
      </c>
      <c r="V139" s="19" t="s">
        <v>83</v>
      </c>
      <c r="W139" s="19"/>
      <c r="X139" s="20"/>
      <c r="Y139" s="19" t="s">
        <v>84</v>
      </c>
      <c r="Z139" s="19" t="s">
        <v>85</v>
      </c>
      <c r="AA139" s="20"/>
    </row>
    <row r="140" spans="1:27" ht="12.75">
      <c r="A140" s="17" t="s">
        <v>86</v>
      </c>
      <c r="B140" s="3"/>
      <c r="C140" s="3"/>
      <c r="D140" s="3"/>
      <c r="E140" s="3"/>
      <c r="F140" s="4"/>
      <c r="G140" s="3"/>
      <c r="H140" s="3"/>
      <c r="I140" s="3"/>
      <c r="J140" s="3"/>
      <c r="K140" s="3"/>
      <c r="L140" s="3"/>
      <c r="M140" s="4"/>
      <c r="N140" s="26"/>
      <c r="O140" s="3"/>
      <c r="P140" s="4"/>
      <c r="Q140" s="3"/>
      <c r="R140" s="3"/>
      <c r="S140" s="4"/>
      <c r="T140" s="3">
        <v>2</v>
      </c>
      <c r="U140" s="3">
        <v>2.8</v>
      </c>
      <c r="V140" s="3"/>
      <c r="W140" s="3"/>
      <c r="X140" s="4"/>
      <c r="Y140" s="3"/>
      <c r="Z140" s="5"/>
      <c r="AA140" s="4"/>
    </row>
    <row r="141" spans="1:27" ht="12.75">
      <c r="A141" s="2" t="s">
        <v>249</v>
      </c>
      <c r="B141" s="3">
        <v>0.78</v>
      </c>
      <c r="C141" s="3">
        <v>0.78</v>
      </c>
      <c r="D141" s="3">
        <v>0.78</v>
      </c>
      <c r="E141" s="3"/>
      <c r="F141" s="4"/>
      <c r="G141" s="3">
        <v>0.78</v>
      </c>
      <c r="H141" s="3">
        <v>0.78</v>
      </c>
      <c r="I141" s="3"/>
      <c r="J141" s="3">
        <v>0.78</v>
      </c>
      <c r="K141" s="3"/>
      <c r="L141" s="3"/>
      <c r="M141" s="4"/>
      <c r="N141" s="26"/>
      <c r="O141" s="3"/>
      <c r="P141" s="4"/>
      <c r="Q141" s="3">
        <v>0.78</v>
      </c>
      <c r="R141" s="3">
        <v>0.78</v>
      </c>
      <c r="S141" s="4"/>
      <c r="T141" s="3">
        <v>0.78</v>
      </c>
      <c r="U141" s="3">
        <v>0.78</v>
      </c>
      <c r="V141" s="3"/>
      <c r="W141" s="3"/>
      <c r="X141" s="4"/>
      <c r="Y141" s="3"/>
      <c r="Z141" s="3"/>
      <c r="AA141" s="4"/>
    </row>
    <row r="142" spans="1:27" ht="12.75">
      <c r="A142" s="2" t="s">
        <v>250</v>
      </c>
      <c r="B142" s="3">
        <v>0.96</v>
      </c>
      <c r="C142" s="3">
        <v>0.96</v>
      </c>
      <c r="D142" s="3">
        <v>0.96</v>
      </c>
      <c r="E142" s="3">
        <v>1.5</v>
      </c>
      <c r="F142" s="4"/>
      <c r="G142" s="3">
        <v>0.96</v>
      </c>
      <c r="H142" s="3">
        <v>0.96</v>
      </c>
      <c r="I142" s="3"/>
      <c r="J142" s="3">
        <v>0.96</v>
      </c>
      <c r="K142" s="3"/>
      <c r="L142" s="3">
        <v>1.5</v>
      </c>
      <c r="M142" s="4"/>
      <c r="N142" s="26"/>
      <c r="O142" s="3"/>
      <c r="P142" s="4"/>
      <c r="Q142" s="3">
        <v>0.9</v>
      </c>
      <c r="R142" s="3">
        <v>1</v>
      </c>
      <c r="S142" s="4"/>
      <c r="T142" s="3">
        <v>0.9</v>
      </c>
      <c r="U142" s="3">
        <v>1</v>
      </c>
      <c r="V142" s="3">
        <v>1.5</v>
      </c>
      <c r="W142" s="3"/>
      <c r="X142" s="4"/>
      <c r="Y142" s="3">
        <v>1.5</v>
      </c>
      <c r="Z142" s="3">
        <v>2.1</v>
      </c>
      <c r="AA142" s="4"/>
    </row>
    <row r="143" spans="1:27" ht="12.75">
      <c r="A143" s="2" t="s">
        <v>631</v>
      </c>
      <c r="B143" s="3"/>
      <c r="C143" s="3"/>
      <c r="D143" s="3"/>
      <c r="E143" s="3"/>
      <c r="F143" s="4"/>
      <c r="G143" s="3"/>
      <c r="H143" s="3"/>
      <c r="I143" s="3"/>
      <c r="J143" s="3"/>
      <c r="K143" s="3"/>
      <c r="L143" s="3"/>
      <c r="M143" s="4"/>
      <c r="N143" s="26"/>
      <c r="O143" s="3"/>
      <c r="P143" s="4"/>
      <c r="Q143" s="3"/>
      <c r="R143" s="3"/>
      <c r="S143" s="4"/>
      <c r="T143" s="3"/>
      <c r="U143" s="3"/>
      <c r="V143" s="3"/>
      <c r="W143" s="3">
        <v>4.5</v>
      </c>
      <c r="X143" s="4"/>
      <c r="Y143" s="3"/>
      <c r="Z143" s="3"/>
      <c r="AA143" s="4"/>
    </row>
    <row r="144" spans="1:27" ht="12.75">
      <c r="A144" s="2" t="s">
        <v>251</v>
      </c>
      <c r="B144" s="3">
        <v>0.7</v>
      </c>
      <c r="C144" s="3">
        <v>0.7</v>
      </c>
      <c r="D144" s="3">
        <v>0.7</v>
      </c>
      <c r="E144" s="3">
        <v>0.6</v>
      </c>
      <c r="F144" s="4"/>
      <c r="G144" s="3">
        <v>0.7</v>
      </c>
      <c r="H144" s="3">
        <v>0.7</v>
      </c>
      <c r="I144" s="3"/>
      <c r="J144" s="3">
        <v>0.7</v>
      </c>
      <c r="K144" s="3"/>
      <c r="L144" s="3">
        <v>0.6</v>
      </c>
      <c r="M144" s="4"/>
      <c r="N144" s="26"/>
      <c r="O144" s="3"/>
      <c r="P144" s="4"/>
      <c r="Q144" s="3">
        <v>0.7</v>
      </c>
      <c r="R144" s="3">
        <v>0.7</v>
      </c>
      <c r="S144" s="4"/>
      <c r="T144" s="3">
        <v>0.7</v>
      </c>
      <c r="U144" s="3">
        <v>0.7</v>
      </c>
      <c r="V144" s="3">
        <v>0.6</v>
      </c>
      <c r="W144" s="3"/>
      <c r="X144" s="4"/>
      <c r="Y144" s="3">
        <v>0.6</v>
      </c>
      <c r="Z144" s="3">
        <v>0.8</v>
      </c>
      <c r="AA144" s="4"/>
    </row>
    <row r="145" spans="1:27" ht="12.75">
      <c r="A145" s="2" t="s">
        <v>252</v>
      </c>
      <c r="B145" s="3">
        <v>0.85</v>
      </c>
      <c r="C145" s="3">
        <v>0.85</v>
      </c>
      <c r="D145" s="3">
        <v>0.85</v>
      </c>
      <c r="E145" s="3">
        <v>0.85</v>
      </c>
      <c r="F145" s="4"/>
      <c r="G145" s="3">
        <v>0.85</v>
      </c>
      <c r="H145" s="3">
        <v>0.85</v>
      </c>
      <c r="I145" s="3"/>
      <c r="J145" s="3">
        <v>0.85</v>
      </c>
      <c r="K145" s="3"/>
      <c r="L145" s="3">
        <v>0.85</v>
      </c>
      <c r="M145" s="4"/>
      <c r="N145" s="26"/>
      <c r="O145" s="3"/>
      <c r="P145" s="4"/>
      <c r="Q145" s="3">
        <v>1</v>
      </c>
      <c r="R145" s="3">
        <v>1</v>
      </c>
      <c r="S145" s="4"/>
      <c r="T145" s="3">
        <v>1</v>
      </c>
      <c r="U145" s="3">
        <v>1</v>
      </c>
      <c r="V145" s="3">
        <v>1</v>
      </c>
      <c r="W145" s="3"/>
      <c r="X145" s="4"/>
      <c r="Y145" s="3">
        <v>1</v>
      </c>
      <c r="Z145" s="3">
        <v>1.2</v>
      </c>
      <c r="AA145" s="4"/>
    </row>
    <row r="146" spans="1:27" ht="12.75">
      <c r="A146" s="2" t="s">
        <v>253</v>
      </c>
      <c r="B146" s="3">
        <v>0.65</v>
      </c>
      <c r="C146" s="3">
        <v>0.65</v>
      </c>
      <c r="D146" s="3">
        <v>0.65</v>
      </c>
      <c r="E146" s="3">
        <v>0.65</v>
      </c>
      <c r="F146" s="4">
        <v>1.04</v>
      </c>
      <c r="G146" s="3">
        <v>0.65</v>
      </c>
      <c r="H146" s="3">
        <v>0.65</v>
      </c>
      <c r="I146" s="3"/>
      <c r="J146" s="3">
        <v>0.65</v>
      </c>
      <c r="K146" s="3"/>
      <c r="L146" s="3">
        <v>0.65</v>
      </c>
      <c r="M146" s="4">
        <v>1.04</v>
      </c>
      <c r="N146" s="26"/>
      <c r="O146" s="3"/>
      <c r="P146" s="4"/>
      <c r="Q146" s="3">
        <v>0.65</v>
      </c>
      <c r="R146" s="3">
        <v>0.65</v>
      </c>
      <c r="S146" s="4"/>
      <c r="T146" s="3">
        <v>0.65</v>
      </c>
      <c r="U146" s="3">
        <v>0.65</v>
      </c>
      <c r="V146" s="3">
        <v>0.65</v>
      </c>
      <c r="W146" s="3"/>
      <c r="X146" s="4"/>
      <c r="Y146" s="3">
        <v>0.65</v>
      </c>
      <c r="Z146" s="3">
        <v>1.6</v>
      </c>
      <c r="AA146" s="4"/>
    </row>
    <row r="147" spans="1:27" ht="12.75">
      <c r="A147" s="2" t="s">
        <v>254</v>
      </c>
      <c r="B147" s="3">
        <v>2</v>
      </c>
      <c r="C147" s="3">
        <v>2</v>
      </c>
      <c r="D147" s="3">
        <v>2</v>
      </c>
      <c r="E147" s="3">
        <v>2.6</v>
      </c>
      <c r="F147" s="15" t="s">
        <v>443</v>
      </c>
      <c r="G147" s="3">
        <v>2</v>
      </c>
      <c r="H147" s="3">
        <v>2</v>
      </c>
      <c r="I147" s="3"/>
      <c r="J147" s="3">
        <v>2</v>
      </c>
      <c r="K147" s="3"/>
      <c r="L147" s="3">
        <v>2.6</v>
      </c>
      <c r="M147" s="15" t="s">
        <v>443</v>
      </c>
      <c r="N147" s="26"/>
      <c r="O147" s="3"/>
      <c r="P147" s="4"/>
      <c r="Q147" s="3">
        <v>2.2</v>
      </c>
      <c r="R147" s="3">
        <v>2.3</v>
      </c>
      <c r="S147" s="4"/>
      <c r="T147" s="3">
        <v>2.2</v>
      </c>
      <c r="U147" s="3">
        <v>2.3</v>
      </c>
      <c r="V147" s="3">
        <v>2.8</v>
      </c>
      <c r="W147" s="3"/>
      <c r="X147" s="4"/>
      <c r="Y147" s="3">
        <v>2.8</v>
      </c>
      <c r="Z147" s="3">
        <v>3.8</v>
      </c>
      <c r="AA147" s="4"/>
    </row>
    <row r="148" spans="1:27" ht="12.75">
      <c r="A148" s="2" t="s">
        <v>255</v>
      </c>
      <c r="B148" s="3">
        <v>0.5</v>
      </c>
      <c r="C148" s="3">
        <v>0.5</v>
      </c>
      <c r="D148" s="3">
        <v>0.8</v>
      </c>
      <c r="E148" s="3">
        <v>0.7</v>
      </c>
      <c r="F148" s="4"/>
      <c r="G148" s="3">
        <v>0.5</v>
      </c>
      <c r="H148" s="3">
        <v>0.5</v>
      </c>
      <c r="I148" s="3"/>
      <c r="J148" s="3">
        <v>0.8</v>
      </c>
      <c r="K148" s="3"/>
      <c r="L148" s="3">
        <v>0.7</v>
      </c>
      <c r="M148" s="4"/>
      <c r="N148" s="26"/>
      <c r="O148" s="3"/>
      <c r="P148" s="4"/>
      <c r="Q148" s="3">
        <v>0.7</v>
      </c>
      <c r="R148" s="3">
        <v>0.7</v>
      </c>
      <c r="S148" s="4"/>
      <c r="T148" s="3">
        <v>0.7</v>
      </c>
      <c r="U148" s="3">
        <v>0.7</v>
      </c>
      <c r="V148" s="3">
        <v>0.7</v>
      </c>
      <c r="W148" s="3"/>
      <c r="X148" s="4"/>
      <c r="Y148" s="3">
        <v>0.8</v>
      </c>
      <c r="Z148" s="3">
        <v>1</v>
      </c>
      <c r="AA148" s="4"/>
    </row>
    <row r="149" spans="1:27" ht="12.75">
      <c r="A149" s="2" t="s">
        <v>256</v>
      </c>
      <c r="B149" s="3">
        <v>1.4</v>
      </c>
      <c r="C149" s="3">
        <v>1.4</v>
      </c>
      <c r="D149" s="3">
        <v>1.4</v>
      </c>
      <c r="E149" s="3">
        <v>1.4</v>
      </c>
      <c r="F149" s="4"/>
      <c r="G149" s="3">
        <v>1.4</v>
      </c>
      <c r="H149" s="3">
        <v>1.4</v>
      </c>
      <c r="I149" s="3"/>
      <c r="J149" s="3">
        <v>1.4</v>
      </c>
      <c r="K149" s="3"/>
      <c r="L149" s="3">
        <v>1.4</v>
      </c>
      <c r="M149" s="4"/>
      <c r="N149" s="26"/>
      <c r="O149" s="3"/>
      <c r="P149" s="4"/>
      <c r="Q149" s="3">
        <v>1.4</v>
      </c>
      <c r="R149" s="3">
        <v>1.4</v>
      </c>
      <c r="S149" s="4"/>
      <c r="T149" s="3">
        <v>1.4</v>
      </c>
      <c r="U149" s="3">
        <v>1.4</v>
      </c>
      <c r="V149" s="3">
        <v>1.4</v>
      </c>
      <c r="W149" s="3"/>
      <c r="X149" s="4"/>
      <c r="Y149" s="3">
        <v>1.6</v>
      </c>
      <c r="Z149" s="3">
        <v>2</v>
      </c>
      <c r="AA149" s="4"/>
    </row>
    <row r="150" spans="1:27" ht="12.75">
      <c r="A150" s="106" t="s">
        <v>578</v>
      </c>
      <c r="B150" s="110">
        <v>0.4</v>
      </c>
      <c r="C150" s="110">
        <v>0.4</v>
      </c>
      <c r="D150" s="110">
        <v>0.4</v>
      </c>
      <c r="E150" s="110">
        <v>0.4</v>
      </c>
      <c r="F150" s="4"/>
      <c r="G150" s="110">
        <v>0.4</v>
      </c>
      <c r="H150" s="110">
        <v>0.4</v>
      </c>
      <c r="I150" s="110">
        <v>0.4</v>
      </c>
      <c r="J150" s="110">
        <v>0.4</v>
      </c>
      <c r="K150" s="110">
        <v>0.4</v>
      </c>
      <c r="L150" s="110">
        <v>0.4</v>
      </c>
      <c r="M150" s="4"/>
      <c r="N150" s="26"/>
      <c r="O150" s="3"/>
      <c r="P150" s="4"/>
      <c r="Q150" s="3"/>
      <c r="R150" s="3"/>
      <c r="S150" s="4"/>
      <c r="T150" s="3"/>
      <c r="U150" s="3"/>
      <c r="V150" s="3"/>
      <c r="W150" s="3"/>
      <c r="X150" s="4"/>
      <c r="Y150" s="3"/>
      <c r="Z150" s="3"/>
      <c r="AA150" s="4"/>
    </row>
    <row r="151" spans="1:27" ht="12.75">
      <c r="A151" s="106" t="s">
        <v>579</v>
      </c>
      <c r="B151" s="110">
        <v>0.7</v>
      </c>
      <c r="C151" s="30"/>
      <c r="D151" s="30"/>
      <c r="E151" s="30"/>
      <c r="F151" s="31"/>
      <c r="G151" s="30"/>
      <c r="H151" s="30"/>
      <c r="I151" s="30"/>
      <c r="J151" s="30"/>
      <c r="K151" s="30"/>
      <c r="L151" s="30"/>
      <c r="M151" s="31"/>
      <c r="N151" s="32"/>
      <c r="O151" s="30"/>
      <c r="P151" s="31"/>
      <c r="Q151" s="30"/>
      <c r="R151" s="30"/>
      <c r="S151" s="31"/>
      <c r="T151" s="30"/>
      <c r="U151" s="30"/>
      <c r="V151" s="30"/>
      <c r="W151" s="30"/>
      <c r="X151" s="31"/>
      <c r="Y151" s="30"/>
      <c r="Z151" s="30"/>
      <c r="AA151" s="31"/>
    </row>
    <row r="152" spans="1:27" ht="12.75">
      <c r="A152" s="106"/>
      <c r="B152" s="110"/>
      <c r="C152" s="30"/>
      <c r="D152" s="30"/>
      <c r="E152" s="30"/>
      <c r="F152" s="31"/>
      <c r="G152" s="30"/>
      <c r="H152" s="30"/>
      <c r="I152" s="30"/>
      <c r="J152" s="30"/>
      <c r="K152" s="30"/>
      <c r="L152" s="30"/>
      <c r="M152" s="31"/>
      <c r="N152" s="32"/>
      <c r="O152" s="30"/>
      <c r="P152" s="31"/>
      <c r="Q152" s="30"/>
      <c r="R152" s="30"/>
      <c r="S152" s="31"/>
      <c r="T152" s="30"/>
      <c r="U152" s="30"/>
      <c r="V152" s="30"/>
      <c r="W152" s="30"/>
      <c r="X152" s="31"/>
      <c r="Y152" s="30"/>
      <c r="Z152" s="30"/>
      <c r="AA152" s="31"/>
    </row>
    <row r="153" spans="1:27" ht="12.75">
      <c r="A153" s="86" t="s">
        <v>184</v>
      </c>
      <c r="B153" s="80"/>
      <c r="C153" s="80"/>
      <c r="D153" s="80"/>
      <c r="E153" s="80"/>
      <c r="F153" s="80"/>
      <c r="G153" s="80"/>
      <c r="H153" s="80"/>
      <c r="I153" s="80"/>
      <c r="J153" s="80"/>
      <c r="K153" s="80"/>
      <c r="L153" s="80"/>
      <c r="M153" s="80"/>
      <c r="N153" s="84"/>
      <c r="O153" s="80"/>
      <c r="P153" s="80"/>
      <c r="Q153" s="80"/>
      <c r="R153" s="80"/>
      <c r="S153" s="80"/>
      <c r="T153" s="80"/>
      <c r="U153" s="80"/>
      <c r="V153" s="80"/>
      <c r="W153" s="80"/>
      <c r="X153" s="80"/>
      <c r="Y153" s="80"/>
      <c r="Z153" s="80"/>
      <c r="AA153" s="85"/>
    </row>
    <row r="154" spans="1:27" ht="12.75">
      <c r="A154" s="13" t="s">
        <v>257</v>
      </c>
      <c r="B154" s="5"/>
      <c r="C154" s="5"/>
      <c r="D154" s="5"/>
      <c r="E154" s="5"/>
      <c r="F154" s="16"/>
      <c r="G154" s="5"/>
      <c r="H154" s="5"/>
      <c r="I154" s="5"/>
      <c r="J154" s="5"/>
      <c r="K154" s="5"/>
      <c r="L154" s="5"/>
      <c r="M154" s="16"/>
      <c r="N154" s="24"/>
      <c r="O154" s="5"/>
      <c r="P154" s="16"/>
      <c r="Q154" s="5"/>
      <c r="R154" s="5"/>
      <c r="S154" s="16"/>
      <c r="T154" s="5"/>
      <c r="U154" s="5"/>
      <c r="V154" s="5"/>
      <c r="W154" s="5"/>
      <c r="X154" s="16"/>
      <c r="Y154" s="5"/>
      <c r="Z154" s="5"/>
      <c r="AA154" s="16"/>
    </row>
    <row r="155" spans="1:27" ht="12.75">
      <c r="A155" s="2" t="s">
        <v>258</v>
      </c>
      <c r="B155" s="3"/>
      <c r="C155" s="3"/>
      <c r="D155" s="3"/>
      <c r="E155" s="3"/>
      <c r="F155" s="4"/>
      <c r="G155" s="3"/>
      <c r="H155" s="3"/>
      <c r="I155" s="3"/>
      <c r="J155" s="3"/>
      <c r="K155" s="3"/>
      <c r="L155" s="3"/>
      <c r="M155" s="4"/>
      <c r="N155" s="26"/>
      <c r="O155" s="3"/>
      <c r="P155" s="4"/>
      <c r="Q155" s="3"/>
      <c r="R155" s="3"/>
      <c r="S155" s="4"/>
      <c r="T155" s="3"/>
      <c r="U155" s="3"/>
      <c r="V155" s="3"/>
      <c r="W155" s="3"/>
      <c r="X155" s="4"/>
      <c r="Y155" s="3"/>
      <c r="Z155" s="3"/>
      <c r="AA155" s="4"/>
    </row>
    <row r="156" spans="1:27" ht="12.75">
      <c r="A156" s="2" t="s">
        <v>88</v>
      </c>
      <c r="B156" s="3">
        <v>0.85</v>
      </c>
      <c r="C156" s="3">
        <v>0.85</v>
      </c>
      <c r="D156" s="3">
        <v>0.85</v>
      </c>
      <c r="E156" s="3">
        <v>0.85</v>
      </c>
      <c r="F156" s="4"/>
      <c r="G156" s="3">
        <v>0.85</v>
      </c>
      <c r="H156" s="3"/>
      <c r="I156" s="3"/>
      <c r="J156" s="3">
        <v>0.85</v>
      </c>
      <c r="K156" s="3"/>
      <c r="L156" s="3">
        <v>0.85</v>
      </c>
      <c r="M156" s="4"/>
      <c r="N156" s="26"/>
      <c r="O156" s="3"/>
      <c r="P156" s="4"/>
      <c r="Q156" s="3">
        <v>0.85</v>
      </c>
      <c r="R156" s="3">
        <v>0.85</v>
      </c>
      <c r="S156" s="4"/>
      <c r="T156" s="3">
        <v>0.85</v>
      </c>
      <c r="U156" s="3">
        <v>0.85</v>
      </c>
      <c r="V156" s="3">
        <v>0.85</v>
      </c>
      <c r="W156" s="3"/>
      <c r="X156" s="4"/>
      <c r="Y156" s="3">
        <v>0.85</v>
      </c>
      <c r="Z156" s="3">
        <v>0.85</v>
      </c>
      <c r="AA156" s="4"/>
    </row>
    <row r="157" spans="1:27" ht="12.75">
      <c r="A157" s="2" t="s">
        <v>259</v>
      </c>
      <c r="B157" s="3">
        <v>1.6</v>
      </c>
      <c r="C157" s="3">
        <v>1.6</v>
      </c>
      <c r="D157" s="3">
        <v>1.6</v>
      </c>
      <c r="E157" s="3">
        <v>1.6</v>
      </c>
      <c r="F157" s="4"/>
      <c r="G157" s="3">
        <v>1.6</v>
      </c>
      <c r="H157" s="3"/>
      <c r="I157" s="3"/>
      <c r="J157" s="3">
        <v>1.6</v>
      </c>
      <c r="K157" s="3"/>
      <c r="L157" s="3">
        <v>1.6</v>
      </c>
      <c r="M157" s="4"/>
      <c r="N157" s="26"/>
      <c r="O157" s="3"/>
      <c r="P157" s="4"/>
      <c r="Q157" s="3">
        <v>1.6</v>
      </c>
      <c r="R157" s="3">
        <v>1.6</v>
      </c>
      <c r="S157" s="4"/>
      <c r="T157" s="3">
        <v>1.6</v>
      </c>
      <c r="U157" s="3">
        <v>1.6</v>
      </c>
      <c r="V157" s="3">
        <v>1.6</v>
      </c>
      <c r="W157" s="3"/>
      <c r="X157" s="4"/>
      <c r="Y157" s="3">
        <v>1.8</v>
      </c>
      <c r="Z157" s="3">
        <v>1.8</v>
      </c>
      <c r="AA157" s="4"/>
    </row>
    <row r="158" spans="1:27" ht="12.75">
      <c r="A158" s="2" t="s">
        <v>260</v>
      </c>
      <c r="B158" s="3">
        <v>0.63</v>
      </c>
      <c r="C158" s="3">
        <v>0.63</v>
      </c>
      <c r="D158" s="3">
        <v>0.63</v>
      </c>
      <c r="E158" s="3">
        <v>1.16</v>
      </c>
      <c r="F158" s="4"/>
      <c r="G158" s="3">
        <v>0.63</v>
      </c>
      <c r="H158" s="3"/>
      <c r="I158" s="3"/>
      <c r="J158" s="3">
        <v>0.63</v>
      </c>
      <c r="K158" s="3"/>
      <c r="L158" s="3">
        <v>1.16</v>
      </c>
      <c r="M158" s="4"/>
      <c r="N158" s="26"/>
      <c r="O158" s="3"/>
      <c r="P158" s="4"/>
      <c r="Q158" s="3">
        <v>0.5</v>
      </c>
      <c r="R158" s="3">
        <v>0.5</v>
      </c>
      <c r="S158" s="4"/>
      <c r="T158" s="3">
        <v>0.7</v>
      </c>
      <c r="U158" s="3">
        <v>0.7</v>
      </c>
      <c r="V158" s="3">
        <v>1.2</v>
      </c>
      <c r="W158" s="3"/>
      <c r="X158" s="4"/>
      <c r="Y158" s="3">
        <v>1.2</v>
      </c>
      <c r="Z158" s="3">
        <v>1.4</v>
      </c>
      <c r="AA158" s="4"/>
    </row>
    <row r="159" spans="1:27" ht="12.75">
      <c r="A159" s="2" t="s">
        <v>261</v>
      </c>
      <c r="B159" s="3">
        <v>0.6</v>
      </c>
      <c r="C159" s="3">
        <v>0.6</v>
      </c>
      <c r="D159" s="3">
        <v>0.6</v>
      </c>
      <c r="E159" s="3">
        <v>0.6</v>
      </c>
      <c r="F159" s="4"/>
      <c r="G159" s="3">
        <v>0.6</v>
      </c>
      <c r="H159" s="3"/>
      <c r="I159" s="3"/>
      <c r="J159" s="3">
        <v>0.6</v>
      </c>
      <c r="K159" s="3"/>
      <c r="L159" s="3">
        <v>0.6</v>
      </c>
      <c r="M159" s="4"/>
      <c r="N159" s="26"/>
      <c r="O159" s="3"/>
      <c r="P159" s="4"/>
      <c r="Q159" s="3">
        <v>0.6</v>
      </c>
      <c r="R159" s="3">
        <v>0.6</v>
      </c>
      <c r="S159" s="4"/>
      <c r="T159" s="3">
        <v>0.6</v>
      </c>
      <c r="U159" s="3">
        <v>0.6</v>
      </c>
      <c r="V159" s="3">
        <v>0.6</v>
      </c>
      <c r="W159" s="3"/>
      <c r="X159" s="4"/>
      <c r="Y159" s="3">
        <v>0.6</v>
      </c>
      <c r="Z159" s="3">
        <v>0.6</v>
      </c>
      <c r="AA159" s="4"/>
    </row>
    <row r="160" spans="1:27" ht="12.75">
      <c r="A160" s="2" t="s">
        <v>262</v>
      </c>
      <c r="B160" s="3">
        <v>0.52</v>
      </c>
      <c r="C160" s="3">
        <v>0.52</v>
      </c>
      <c r="D160" s="3">
        <v>0.52</v>
      </c>
      <c r="E160" s="3"/>
      <c r="F160" s="4"/>
      <c r="G160" s="3">
        <v>0.52</v>
      </c>
      <c r="H160" s="3"/>
      <c r="I160" s="3"/>
      <c r="J160" s="3">
        <v>0.52</v>
      </c>
      <c r="K160" s="3"/>
      <c r="L160" s="3"/>
      <c r="M160" s="4"/>
      <c r="N160" s="26"/>
      <c r="O160" s="3"/>
      <c r="P160" s="4"/>
      <c r="Q160" s="3"/>
      <c r="R160" s="3"/>
      <c r="S160" s="4"/>
      <c r="T160" s="3"/>
      <c r="U160" s="3"/>
      <c r="V160" s="3"/>
      <c r="W160" s="3"/>
      <c r="X160" s="4"/>
      <c r="Y160" s="3"/>
      <c r="Z160" s="3"/>
      <c r="AA160" s="4"/>
    </row>
    <row r="161" spans="1:27" ht="12.75">
      <c r="A161" s="2" t="s">
        <v>263</v>
      </c>
      <c r="B161" s="30">
        <v>5</v>
      </c>
      <c r="C161" s="30">
        <v>5</v>
      </c>
      <c r="D161" s="30">
        <f>D166+0.4</f>
        <v>5.6000000000000005</v>
      </c>
      <c r="E161" s="30">
        <v>5.43</v>
      </c>
      <c r="F161" s="47" t="s">
        <v>477</v>
      </c>
      <c r="G161" s="30">
        <v>4.6</v>
      </c>
      <c r="H161" s="30">
        <v>4.6</v>
      </c>
      <c r="I161" s="30">
        <v>4.6</v>
      </c>
      <c r="J161" s="30">
        <v>4.6</v>
      </c>
      <c r="K161" s="30">
        <v>4.6</v>
      </c>
      <c r="L161" s="30">
        <v>5.43</v>
      </c>
      <c r="M161" s="47" t="s">
        <v>477</v>
      </c>
      <c r="N161" s="30">
        <f>N166+0.4</f>
        <v>4.6000000000000005</v>
      </c>
      <c r="O161" s="30">
        <f>O166+0.4</f>
        <v>4.6000000000000005</v>
      </c>
      <c r="P161" s="31"/>
      <c r="Q161" s="30">
        <f>Q166+0.4</f>
        <v>4.1000000000000005</v>
      </c>
      <c r="R161" s="30">
        <f>R166+0.4</f>
        <v>4.1000000000000005</v>
      </c>
      <c r="S161" s="47"/>
      <c r="T161" s="30">
        <v>6.43</v>
      </c>
      <c r="U161" s="30">
        <v>6.43</v>
      </c>
      <c r="V161" s="30">
        <v>6.43</v>
      </c>
      <c r="W161" s="30"/>
      <c r="X161" s="47" t="s">
        <v>477</v>
      </c>
      <c r="Y161" s="30">
        <f>Y166+0.4</f>
        <v>6.83</v>
      </c>
      <c r="Z161" s="30">
        <f>Z166+0.4</f>
        <v>8.1</v>
      </c>
      <c r="AA161" s="47" t="s">
        <v>477</v>
      </c>
    </row>
    <row r="162" spans="1:27" ht="12.75">
      <c r="A162" s="44" t="s">
        <v>264</v>
      </c>
      <c r="B162" s="44"/>
      <c r="C162" s="45"/>
      <c r="D162" s="45"/>
      <c r="E162" s="45"/>
      <c r="F162" s="45"/>
      <c r="G162" s="45"/>
      <c r="H162" s="45"/>
      <c r="I162" s="45"/>
      <c r="J162" s="45"/>
      <c r="K162" s="45"/>
      <c r="L162" s="45"/>
      <c r="M162" s="45"/>
      <c r="N162" s="54"/>
      <c r="O162" s="45"/>
      <c r="P162" s="45"/>
      <c r="Q162" s="45"/>
      <c r="R162" s="45"/>
      <c r="S162" s="45"/>
      <c r="T162" s="45"/>
      <c r="U162" s="45"/>
      <c r="V162" s="45"/>
      <c r="W162" s="45"/>
      <c r="X162" s="45"/>
      <c r="Y162" s="45"/>
      <c r="Z162" s="45"/>
      <c r="AA162" s="46"/>
    </row>
    <row r="163" spans="1:27" ht="12.75">
      <c r="A163" s="106"/>
      <c r="B163" s="110"/>
      <c r="C163" s="30"/>
      <c r="D163" s="30"/>
      <c r="E163" s="30"/>
      <c r="F163" s="31"/>
      <c r="G163" s="30"/>
      <c r="H163" s="30"/>
      <c r="I163" s="30"/>
      <c r="J163" s="30"/>
      <c r="K163" s="30"/>
      <c r="L163" s="30"/>
      <c r="M163" s="31"/>
      <c r="N163" s="32"/>
      <c r="O163" s="30"/>
      <c r="P163" s="31"/>
      <c r="Q163" s="30"/>
      <c r="R163" s="30"/>
      <c r="S163" s="31"/>
      <c r="T163" s="30"/>
      <c r="U163" s="30"/>
      <c r="V163" s="30"/>
      <c r="W163" s="30"/>
      <c r="X163" s="31"/>
      <c r="Y163" s="30"/>
      <c r="Z163" s="30"/>
      <c r="AA163" s="31"/>
    </row>
    <row r="164" spans="1:27" ht="12.75">
      <c r="A164" s="86" t="s">
        <v>89</v>
      </c>
      <c r="B164" s="80"/>
      <c r="C164" s="80"/>
      <c r="D164" s="80"/>
      <c r="E164" s="80"/>
      <c r="F164" s="80"/>
      <c r="G164" s="80"/>
      <c r="H164" s="80"/>
      <c r="I164" s="80"/>
      <c r="J164" s="80"/>
      <c r="K164" s="80"/>
      <c r="L164" s="80"/>
      <c r="M164" s="80"/>
      <c r="N164" s="84"/>
      <c r="O164" s="80"/>
      <c r="P164" s="80"/>
      <c r="Q164" s="80"/>
      <c r="R164" s="80"/>
      <c r="S164" s="80"/>
      <c r="T164" s="80"/>
      <c r="U164" s="80"/>
      <c r="V164" s="80"/>
      <c r="W164" s="80"/>
      <c r="X164" s="80"/>
      <c r="Y164" s="80"/>
      <c r="Z164" s="80"/>
      <c r="AA164" s="85"/>
    </row>
    <row r="165" spans="1:27" ht="12.75">
      <c r="A165" s="13" t="s">
        <v>551</v>
      </c>
      <c r="B165" s="5">
        <v>0.5</v>
      </c>
      <c r="C165" s="5">
        <v>0.5</v>
      </c>
      <c r="D165" s="5">
        <v>0.5</v>
      </c>
      <c r="E165" s="5">
        <v>0.5</v>
      </c>
      <c r="F165" s="16"/>
      <c r="G165" s="5">
        <v>0.5</v>
      </c>
      <c r="H165" s="5">
        <v>0.5</v>
      </c>
      <c r="I165" s="5">
        <v>0.5</v>
      </c>
      <c r="J165" s="5">
        <v>0.5</v>
      </c>
      <c r="K165" s="5">
        <v>0.5</v>
      </c>
      <c r="L165" s="5">
        <v>0.5</v>
      </c>
      <c r="M165" s="16"/>
      <c r="N165" s="5">
        <v>0.5</v>
      </c>
      <c r="O165" s="5">
        <v>0.5</v>
      </c>
      <c r="P165" s="16"/>
      <c r="Q165" s="5">
        <v>0.5</v>
      </c>
      <c r="R165" s="5">
        <v>0.5</v>
      </c>
      <c r="S165" s="16"/>
      <c r="T165" s="5">
        <v>0.5</v>
      </c>
      <c r="U165" s="5">
        <v>0.5</v>
      </c>
      <c r="V165" s="5">
        <v>0.5</v>
      </c>
      <c r="W165" s="5"/>
      <c r="X165" s="16"/>
      <c r="Y165" s="5">
        <v>0.6</v>
      </c>
      <c r="Z165" s="5">
        <v>0.6</v>
      </c>
      <c r="AA165" s="16"/>
    </row>
    <row r="166" spans="1:27" ht="12.75">
      <c r="A166" s="2" t="s">
        <v>265</v>
      </c>
      <c r="B166" s="3">
        <v>4.4</v>
      </c>
      <c r="C166" s="3">
        <v>4.4</v>
      </c>
      <c r="D166" s="3">
        <v>5.2</v>
      </c>
      <c r="E166" s="3">
        <v>5.7</v>
      </c>
      <c r="F166" s="47" t="s">
        <v>477</v>
      </c>
      <c r="G166" s="3">
        <v>4.4</v>
      </c>
      <c r="H166" s="3">
        <v>4.4</v>
      </c>
      <c r="I166" s="3">
        <v>4.4</v>
      </c>
      <c r="J166" s="3">
        <v>4.4</v>
      </c>
      <c r="K166" s="3">
        <v>4.4</v>
      </c>
      <c r="L166" s="3">
        <v>5.7</v>
      </c>
      <c r="M166" s="47" t="s">
        <v>477</v>
      </c>
      <c r="N166" s="34">
        <v>4.2</v>
      </c>
      <c r="O166" s="3">
        <v>4.2</v>
      </c>
      <c r="P166" s="4"/>
      <c r="Q166" s="3">
        <v>3.7</v>
      </c>
      <c r="R166" s="3">
        <v>3.7</v>
      </c>
      <c r="S166" s="47"/>
      <c r="T166" s="3">
        <v>6.43</v>
      </c>
      <c r="U166" s="3">
        <v>6.43</v>
      </c>
      <c r="V166" s="3">
        <v>6.43</v>
      </c>
      <c r="W166" s="3">
        <v>6.43</v>
      </c>
      <c r="X166" s="3">
        <v>6.43</v>
      </c>
      <c r="Y166" s="3">
        <v>6.43</v>
      </c>
      <c r="Z166" s="3">
        <v>7.7</v>
      </c>
      <c r="AA166" s="47" t="s">
        <v>477</v>
      </c>
    </row>
    <row r="167" spans="1:27" ht="12.75">
      <c r="A167" s="2" t="s">
        <v>266</v>
      </c>
      <c r="B167" s="3">
        <v>7</v>
      </c>
      <c r="C167" s="3">
        <v>7</v>
      </c>
      <c r="D167" s="3">
        <v>9</v>
      </c>
      <c r="E167" s="3">
        <v>9</v>
      </c>
      <c r="F167" s="4"/>
      <c r="G167" s="3">
        <v>11.4</v>
      </c>
      <c r="H167" s="3"/>
      <c r="I167" s="3"/>
      <c r="J167" s="3">
        <v>11.4</v>
      </c>
      <c r="K167" s="3"/>
      <c r="L167" s="3">
        <v>11.4</v>
      </c>
      <c r="M167" s="4"/>
      <c r="N167" s="26"/>
      <c r="O167" s="3"/>
      <c r="P167" s="4"/>
      <c r="Q167" s="3">
        <v>10</v>
      </c>
      <c r="R167" s="3">
        <v>10</v>
      </c>
      <c r="S167" s="4"/>
      <c r="T167" s="3">
        <v>10</v>
      </c>
      <c r="U167" s="3">
        <v>10</v>
      </c>
      <c r="V167" s="3">
        <v>10</v>
      </c>
      <c r="W167" s="3"/>
      <c r="X167" s="4"/>
      <c r="Y167" s="3">
        <v>13</v>
      </c>
      <c r="Z167" s="3">
        <v>13</v>
      </c>
      <c r="AA167" s="4"/>
    </row>
    <row r="168" spans="1:27" ht="12.75">
      <c r="A168" s="2" t="s">
        <v>267</v>
      </c>
      <c r="B168" s="3">
        <v>0.6</v>
      </c>
      <c r="C168" s="3">
        <v>0.6</v>
      </c>
      <c r="D168" s="3">
        <v>0.6</v>
      </c>
      <c r="E168" s="3">
        <v>0.6</v>
      </c>
      <c r="F168" s="4"/>
      <c r="G168" s="3">
        <v>0.6</v>
      </c>
      <c r="H168" s="3"/>
      <c r="I168" s="3"/>
      <c r="J168" s="3">
        <v>0.6</v>
      </c>
      <c r="K168" s="3"/>
      <c r="L168" s="3">
        <v>0.6</v>
      </c>
      <c r="M168" s="4"/>
      <c r="N168" s="26"/>
      <c r="O168" s="3"/>
      <c r="P168" s="4"/>
      <c r="Q168" s="3">
        <v>1.25</v>
      </c>
      <c r="R168" s="3">
        <v>1.25</v>
      </c>
      <c r="S168" s="4"/>
      <c r="T168" s="3">
        <v>0.6</v>
      </c>
      <c r="U168" s="3">
        <v>0.6</v>
      </c>
      <c r="V168" s="3">
        <v>0.6</v>
      </c>
      <c r="W168" s="3"/>
      <c r="X168" s="4"/>
      <c r="Y168" s="3">
        <v>0.7</v>
      </c>
      <c r="Z168" s="3">
        <v>0.7</v>
      </c>
      <c r="AA168" s="4"/>
    </row>
    <row r="169" spans="1:27" ht="12.75">
      <c r="A169" s="2" t="s">
        <v>268</v>
      </c>
      <c r="B169" s="3"/>
      <c r="C169" s="3"/>
      <c r="D169" s="3"/>
      <c r="E169" s="3"/>
      <c r="F169" s="4"/>
      <c r="G169" s="3"/>
      <c r="H169" s="3"/>
      <c r="I169" s="3"/>
      <c r="J169" s="3"/>
      <c r="K169" s="3"/>
      <c r="L169" s="3"/>
      <c r="M169" s="4"/>
      <c r="N169" s="26"/>
      <c r="O169" s="3"/>
      <c r="P169" s="4"/>
      <c r="Q169" s="3"/>
      <c r="R169" s="3"/>
      <c r="S169" s="4"/>
      <c r="T169" s="3"/>
      <c r="U169" s="3"/>
      <c r="V169" s="3"/>
      <c r="W169" s="3"/>
      <c r="X169" s="4"/>
      <c r="Y169" s="3"/>
      <c r="Z169" s="3"/>
      <c r="AA169" s="4"/>
    </row>
    <row r="170" spans="1:27" ht="12.75">
      <c r="A170" s="2" t="s">
        <v>269</v>
      </c>
      <c r="B170" s="3">
        <v>1.4</v>
      </c>
      <c r="C170" s="3">
        <v>1.4</v>
      </c>
      <c r="D170" s="3">
        <v>1.4</v>
      </c>
      <c r="E170" s="3">
        <v>1.5</v>
      </c>
      <c r="F170" s="4"/>
      <c r="G170" s="3">
        <v>1.4</v>
      </c>
      <c r="H170" s="3"/>
      <c r="I170" s="3"/>
      <c r="J170" s="3">
        <v>1.4</v>
      </c>
      <c r="K170" s="3"/>
      <c r="L170" s="3">
        <v>1.5</v>
      </c>
      <c r="M170" s="4"/>
      <c r="N170" s="26"/>
      <c r="O170" s="3"/>
      <c r="P170" s="4"/>
      <c r="Q170" s="3"/>
      <c r="R170" s="3"/>
      <c r="S170" s="4"/>
      <c r="T170" s="3">
        <v>1.5</v>
      </c>
      <c r="U170" s="3">
        <v>1.5</v>
      </c>
      <c r="V170" s="3">
        <v>1.5</v>
      </c>
      <c r="W170" s="3"/>
      <c r="X170" s="4">
        <v>2.9</v>
      </c>
      <c r="Y170" s="3">
        <v>2</v>
      </c>
      <c r="Z170" s="3">
        <v>2</v>
      </c>
      <c r="AA170" s="4">
        <v>3.4</v>
      </c>
    </row>
    <row r="171" spans="1:27" ht="12.75">
      <c r="A171" s="2" t="s">
        <v>550</v>
      </c>
      <c r="B171" s="3"/>
      <c r="C171" s="3"/>
      <c r="D171" s="3"/>
      <c r="E171" s="3"/>
      <c r="F171" s="4"/>
      <c r="G171" s="3"/>
      <c r="H171" s="3"/>
      <c r="I171" s="3"/>
      <c r="J171" s="3"/>
      <c r="K171" s="3"/>
      <c r="L171" s="3"/>
      <c r="M171" s="4"/>
      <c r="N171" s="26"/>
      <c r="O171" s="3"/>
      <c r="P171" s="4"/>
      <c r="Q171" s="3"/>
      <c r="R171" s="3"/>
      <c r="S171" s="4"/>
      <c r="T171" s="3"/>
      <c r="U171" s="3"/>
      <c r="V171" s="3"/>
      <c r="W171" s="3"/>
      <c r="X171" s="4"/>
      <c r="Y171" s="3"/>
      <c r="Z171" s="3"/>
      <c r="AA171" s="4"/>
    </row>
    <row r="172" spans="1:27" ht="12.75">
      <c r="A172" s="2" t="s">
        <v>271</v>
      </c>
      <c r="B172" s="3">
        <f>SUM(B166,0.25)</f>
        <v>4.65</v>
      </c>
      <c r="C172" s="3">
        <f>SUM(C166,0.25)</f>
        <v>4.65</v>
      </c>
      <c r="D172" s="3">
        <f>SUM(D166,0.25)</f>
        <v>5.45</v>
      </c>
      <c r="E172" s="3">
        <f>SUM(E166,0.25)</f>
        <v>5.95</v>
      </c>
      <c r="F172" s="47" t="s">
        <v>477</v>
      </c>
      <c r="G172" s="3">
        <f aca="true" t="shared" si="7" ref="G172:L172">SUM(G166,0.25)</f>
        <v>4.65</v>
      </c>
      <c r="H172" s="3">
        <f t="shared" si="7"/>
        <v>4.65</v>
      </c>
      <c r="I172" s="3">
        <f t="shared" si="7"/>
        <v>4.65</v>
      </c>
      <c r="J172" s="3">
        <f t="shared" si="7"/>
        <v>4.65</v>
      </c>
      <c r="K172" s="3">
        <f t="shared" si="7"/>
        <v>4.65</v>
      </c>
      <c r="L172" s="3">
        <f t="shared" si="7"/>
        <v>5.95</v>
      </c>
      <c r="M172" s="47" t="s">
        <v>477</v>
      </c>
      <c r="N172" s="3">
        <f>SUM(N166,0.25)</f>
        <v>4.45</v>
      </c>
      <c r="O172" s="3">
        <f>SUM(O166,0.25)</f>
        <v>4.45</v>
      </c>
      <c r="P172" s="4"/>
      <c r="Q172" s="3">
        <f>SUM(Q166,0.25)</f>
        <v>3.95</v>
      </c>
      <c r="R172" s="3">
        <f>SUM(R166,0.25)</f>
        <v>3.95</v>
      </c>
      <c r="S172" s="4"/>
      <c r="T172" s="3">
        <f>SUM(T166,0.25)</f>
        <v>6.68</v>
      </c>
      <c r="U172" s="3">
        <f>SUM(U166,0.25)</f>
        <v>6.68</v>
      </c>
      <c r="V172" s="3">
        <f>SUM(V166,0.25)</f>
        <v>6.68</v>
      </c>
      <c r="W172" s="3">
        <f>SUM(W166,0.25)</f>
        <v>6.68</v>
      </c>
      <c r="X172" s="47" t="s">
        <v>477</v>
      </c>
      <c r="Y172" s="3">
        <f>SUM(Y166,0.25)</f>
        <v>6.68</v>
      </c>
      <c r="Z172" s="3">
        <f>SUM(Z166,0.25)</f>
        <v>7.95</v>
      </c>
      <c r="AA172" s="47" t="s">
        <v>477</v>
      </c>
    </row>
    <row r="173" spans="1:27" ht="12.75">
      <c r="A173" s="2" t="s">
        <v>272</v>
      </c>
      <c r="B173" s="3">
        <v>1.2</v>
      </c>
      <c r="C173" s="3">
        <v>1.2</v>
      </c>
      <c r="D173" s="3">
        <v>1.2</v>
      </c>
      <c r="E173" s="3">
        <v>1.2</v>
      </c>
      <c r="F173" s="15"/>
      <c r="G173" s="3">
        <v>1.8</v>
      </c>
      <c r="H173" s="3"/>
      <c r="I173" s="3"/>
      <c r="J173" s="3">
        <v>1.8</v>
      </c>
      <c r="K173" s="3"/>
      <c r="L173" s="3">
        <v>1.8</v>
      </c>
      <c r="M173" s="4"/>
      <c r="N173" s="26"/>
      <c r="O173" s="3"/>
      <c r="P173" s="4"/>
      <c r="Q173" s="3">
        <v>1.8</v>
      </c>
      <c r="R173" s="3">
        <v>1.8</v>
      </c>
      <c r="S173" s="4"/>
      <c r="T173" s="3">
        <v>1.8</v>
      </c>
      <c r="U173" s="3">
        <v>1.8</v>
      </c>
      <c r="V173" s="3">
        <v>1.8</v>
      </c>
      <c r="W173" s="3"/>
      <c r="X173" s="4"/>
      <c r="Y173" s="3">
        <v>2</v>
      </c>
      <c r="Z173" s="3">
        <v>2</v>
      </c>
      <c r="AA173" s="4"/>
    </row>
    <row r="174" spans="1:27" ht="12.75">
      <c r="A174" s="21" t="s">
        <v>273</v>
      </c>
      <c r="B174" s="3"/>
      <c r="C174" s="3"/>
      <c r="D174" s="3"/>
      <c r="E174" s="3"/>
      <c r="F174" s="4"/>
      <c r="G174" s="3"/>
      <c r="H174" s="3"/>
      <c r="I174" s="3"/>
      <c r="J174" s="3"/>
      <c r="K174" s="3"/>
      <c r="L174" s="3"/>
      <c r="M174" s="4"/>
      <c r="N174" s="26"/>
      <c r="O174" s="3"/>
      <c r="P174" s="4"/>
      <c r="Q174" s="3"/>
      <c r="R174" s="3"/>
      <c r="S174" s="4"/>
      <c r="T174" s="3"/>
      <c r="U174" s="3"/>
      <c r="V174" s="3"/>
      <c r="W174" s="3"/>
      <c r="X174" s="4"/>
      <c r="Y174" s="3"/>
      <c r="Z174" s="3"/>
      <c r="AA174" s="4"/>
    </row>
    <row r="175" spans="1:27" ht="12.75">
      <c r="A175" s="2" t="s">
        <v>91</v>
      </c>
      <c r="B175" s="3">
        <v>1.5</v>
      </c>
      <c r="C175" s="3">
        <v>1.5</v>
      </c>
      <c r="D175" s="3">
        <v>1.5</v>
      </c>
      <c r="E175" s="3">
        <v>1.7</v>
      </c>
      <c r="F175" s="4"/>
      <c r="G175" s="3">
        <v>2</v>
      </c>
      <c r="H175" s="3"/>
      <c r="I175" s="3"/>
      <c r="J175" s="3">
        <v>2</v>
      </c>
      <c r="K175" s="3"/>
      <c r="L175" s="3">
        <v>2</v>
      </c>
      <c r="M175" s="4"/>
      <c r="N175" s="26"/>
      <c r="O175" s="3"/>
      <c r="P175" s="4"/>
      <c r="Q175" s="3">
        <v>2.2</v>
      </c>
      <c r="R175" s="3">
        <v>2.2</v>
      </c>
      <c r="S175" s="4"/>
      <c r="T175" s="3">
        <v>2.2</v>
      </c>
      <c r="U175" s="3">
        <v>2.2</v>
      </c>
      <c r="V175" s="3">
        <v>2.2</v>
      </c>
      <c r="W175" s="3"/>
      <c r="X175" s="4"/>
      <c r="Y175" s="3">
        <v>2.6</v>
      </c>
      <c r="Z175" s="3">
        <v>2.6</v>
      </c>
      <c r="AA175" s="4"/>
    </row>
    <row r="176" spans="1:27" ht="12.75">
      <c r="A176" s="2"/>
      <c r="B176" s="3"/>
      <c r="C176" s="3"/>
      <c r="D176" s="3"/>
      <c r="E176" s="3"/>
      <c r="F176" s="4"/>
      <c r="G176" s="3"/>
      <c r="H176" s="3"/>
      <c r="I176" s="3"/>
      <c r="J176" s="3"/>
      <c r="K176" s="3"/>
      <c r="L176" s="3"/>
      <c r="M176" s="4"/>
      <c r="N176" s="26"/>
      <c r="O176" s="3"/>
      <c r="P176" s="4"/>
      <c r="Q176" s="3"/>
      <c r="R176" s="3"/>
      <c r="S176" s="4"/>
      <c r="T176" s="3"/>
      <c r="U176" s="3"/>
      <c r="V176" s="3"/>
      <c r="W176" s="3"/>
      <c r="X176" s="4"/>
      <c r="Y176" s="3"/>
      <c r="Z176" s="3"/>
      <c r="AA176" s="4"/>
    </row>
    <row r="177" spans="1:27" ht="12.75">
      <c r="A177" s="86" t="s">
        <v>92</v>
      </c>
      <c r="B177" s="80"/>
      <c r="C177" s="80"/>
      <c r="D177" s="80"/>
      <c r="E177" s="80"/>
      <c r="F177" s="80"/>
      <c r="G177" s="80"/>
      <c r="H177" s="80"/>
      <c r="I177" s="80"/>
      <c r="J177" s="80"/>
      <c r="K177" s="80"/>
      <c r="L177" s="80"/>
      <c r="M177" s="80"/>
      <c r="N177" s="84"/>
      <c r="O177" s="80"/>
      <c r="P177" s="80"/>
      <c r="Q177" s="80"/>
      <c r="R177" s="80"/>
      <c r="S177" s="80"/>
      <c r="T177" s="80"/>
      <c r="U177" s="80"/>
      <c r="V177" s="80"/>
      <c r="W177" s="80"/>
      <c r="X177" s="80"/>
      <c r="Y177" s="80"/>
      <c r="Z177" s="80"/>
      <c r="AA177" s="85"/>
    </row>
    <row r="178" spans="1:27" ht="12.75">
      <c r="A178" s="13" t="s">
        <v>274</v>
      </c>
      <c r="B178" s="5">
        <v>5.7</v>
      </c>
      <c r="C178" s="5"/>
      <c r="D178" s="5">
        <v>5.7</v>
      </c>
      <c r="E178" s="5">
        <v>7.25</v>
      </c>
      <c r="F178" s="16"/>
      <c r="G178" s="5">
        <v>5.7</v>
      </c>
      <c r="H178" s="5"/>
      <c r="I178" s="5"/>
      <c r="J178" s="5">
        <v>5.7</v>
      </c>
      <c r="K178" s="5"/>
      <c r="L178" s="5">
        <v>7.25</v>
      </c>
      <c r="M178" s="16"/>
      <c r="N178" s="24"/>
      <c r="O178" s="5"/>
      <c r="P178" s="16"/>
      <c r="Q178" s="5"/>
      <c r="R178" s="5"/>
      <c r="S178" s="16"/>
      <c r="T178" s="5"/>
      <c r="U178" s="5"/>
      <c r="V178" s="5"/>
      <c r="W178" s="5"/>
      <c r="X178" s="16"/>
      <c r="Y178" s="5"/>
      <c r="Z178" s="5"/>
      <c r="AA178" s="16"/>
    </row>
    <row r="179" spans="1:27" ht="12.75">
      <c r="A179" s="2" t="s">
        <v>265</v>
      </c>
      <c r="B179" s="3">
        <v>5.7</v>
      </c>
      <c r="C179" s="3">
        <v>5.7</v>
      </c>
      <c r="D179" s="3">
        <v>5.7</v>
      </c>
      <c r="E179" s="3">
        <v>7.25</v>
      </c>
      <c r="F179" s="47" t="s">
        <v>477</v>
      </c>
      <c r="G179" s="3">
        <v>5.7</v>
      </c>
      <c r="H179" s="3"/>
      <c r="I179" s="3"/>
      <c r="J179" s="3">
        <v>5.7</v>
      </c>
      <c r="K179" s="3"/>
      <c r="L179" s="3">
        <v>7.25</v>
      </c>
      <c r="M179" s="47" t="s">
        <v>477</v>
      </c>
      <c r="N179" s="34"/>
      <c r="O179" s="3"/>
      <c r="P179" s="4"/>
      <c r="Q179" s="3"/>
      <c r="R179" s="3"/>
      <c r="S179" s="4"/>
      <c r="T179" s="3">
        <v>7.2</v>
      </c>
      <c r="U179" s="3">
        <v>7.2</v>
      </c>
      <c r="V179" s="3">
        <v>7.7</v>
      </c>
      <c r="W179" s="3"/>
      <c r="X179" s="4"/>
      <c r="Y179" s="3">
        <v>7.6</v>
      </c>
      <c r="Z179" s="3">
        <v>9.2</v>
      </c>
      <c r="AA179" s="4">
        <v>14.5</v>
      </c>
    </row>
    <row r="180" spans="1:27" ht="12.75">
      <c r="A180" s="2" t="s">
        <v>275</v>
      </c>
      <c r="B180" s="3">
        <v>0.8</v>
      </c>
      <c r="C180" s="3"/>
      <c r="D180" s="3">
        <v>0.8</v>
      </c>
      <c r="E180" s="3">
        <v>0.8</v>
      </c>
      <c r="F180" s="4"/>
      <c r="G180" s="3">
        <v>0.8</v>
      </c>
      <c r="H180" s="3"/>
      <c r="I180" s="3"/>
      <c r="J180" s="3">
        <v>0.8</v>
      </c>
      <c r="K180" s="3"/>
      <c r="L180" s="3">
        <v>0.8</v>
      </c>
      <c r="M180" s="4"/>
      <c r="N180" s="26"/>
      <c r="O180" s="3"/>
      <c r="P180" s="4"/>
      <c r="Q180" s="3"/>
      <c r="R180" s="3"/>
      <c r="S180" s="4"/>
      <c r="T180" s="3"/>
      <c r="U180" s="3"/>
      <c r="V180" s="3"/>
      <c r="W180" s="3"/>
      <c r="X180" s="4"/>
      <c r="Y180" s="3"/>
      <c r="Z180" s="3"/>
      <c r="AA180" s="4"/>
    </row>
    <row r="181" spans="1:27" ht="12.75">
      <c r="A181" s="2" t="s">
        <v>553</v>
      </c>
      <c r="B181" s="3">
        <v>1.5</v>
      </c>
      <c r="C181" s="3"/>
      <c r="D181" s="3">
        <v>1.5</v>
      </c>
      <c r="E181" s="3">
        <v>1.5</v>
      </c>
      <c r="F181" s="4"/>
      <c r="G181" s="3">
        <v>1.5</v>
      </c>
      <c r="H181" s="3"/>
      <c r="I181" s="3"/>
      <c r="J181" s="3">
        <v>1.5</v>
      </c>
      <c r="K181" s="3"/>
      <c r="L181" s="3">
        <v>1.5</v>
      </c>
      <c r="M181" s="4"/>
      <c r="N181" s="26"/>
      <c r="O181" s="3"/>
      <c r="P181" s="4"/>
      <c r="Q181" s="3"/>
      <c r="R181" s="3"/>
      <c r="S181" s="4"/>
      <c r="T181" s="3">
        <v>1.5</v>
      </c>
      <c r="U181" s="3">
        <v>1.5</v>
      </c>
      <c r="V181" s="3">
        <v>1.5</v>
      </c>
      <c r="W181" s="3"/>
      <c r="X181" s="4"/>
      <c r="Y181" s="3">
        <v>2.1</v>
      </c>
      <c r="Z181" s="3">
        <v>2.1</v>
      </c>
      <c r="AA181" s="4"/>
    </row>
    <row r="182" spans="1:27" ht="12.75">
      <c r="A182" s="2" t="s">
        <v>57</v>
      </c>
      <c r="B182" s="3"/>
      <c r="C182" s="3"/>
      <c r="D182" s="3"/>
      <c r="E182" s="3"/>
      <c r="F182" s="4"/>
      <c r="G182" s="3"/>
      <c r="H182" s="3"/>
      <c r="I182" s="3"/>
      <c r="J182" s="3"/>
      <c r="K182" s="3"/>
      <c r="L182" s="3"/>
      <c r="M182" s="4"/>
      <c r="N182" s="26"/>
      <c r="O182" s="3"/>
      <c r="P182" s="4"/>
      <c r="Q182" s="3"/>
      <c r="R182" s="3"/>
      <c r="S182" s="4"/>
      <c r="T182" s="3"/>
      <c r="U182" s="3"/>
      <c r="V182" s="3"/>
      <c r="W182" s="3"/>
      <c r="X182" s="4"/>
      <c r="Y182" s="3"/>
      <c r="Z182" s="3"/>
      <c r="AA182" s="4"/>
    </row>
    <row r="183" spans="1:27" ht="12.75">
      <c r="A183" s="2" t="s">
        <v>276</v>
      </c>
      <c r="B183" s="3"/>
      <c r="C183" s="3"/>
      <c r="D183" s="3"/>
      <c r="E183" s="3"/>
      <c r="F183" s="4"/>
      <c r="G183" s="3"/>
      <c r="H183" s="3"/>
      <c r="I183" s="3"/>
      <c r="J183" s="3"/>
      <c r="K183" s="3"/>
      <c r="L183" s="3"/>
      <c r="M183" s="4"/>
      <c r="N183" s="26"/>
      <c r="O183" s="3"/>
      <c r="P183" s="4"/>
      <c r="Q183" s="3"/>
      <c r="R183" s="3"/>
      <c r="S183" s="4"/>
      <c r="T183" s="3"/>
      <c r="U183" s="3"/>
      <c r="V183" s="3"/>
      <c r="W183" s="3"/>
      <c r="X183" s="4"/>
      <c r="Y183" s="3"/>
      <c r="Z183" s="3"/>
      <c r="AA183" s="4"/>
    </row>
    <row r="184" spans="1:27" ht="12.75">
      <c r="A184" s="2" t="s">
        <v>277</v>
      </c>
      <c r="B184" s="3"/>
      <c r="C184" s="3"/>
      <c r="D184" s="3"/>
      <c r="E184" s="3"/>
      <c r="F184" s="4"/>
      <c r="G184" s="3"/>
      <c r="H184" s="3"/>
      <c r="I184" s="3"/>
      <c r="J184" s="3"/>
      <c r="K184" s="3"/>
      <c r="L184" s="3"/>
      <c r="M184" s="4"/>
      <c r="N184" s="26"/>
      <c r="O184" s="3"/>
      <c r="P184" s="4"/>
      <c r="Q184" s="3"/>
      <c r="R184" s="3"/>
      <c r="S184" s="4"/>
      <c r="T184" s="3"/>
      <c r="U184" s="3"/>
      <c r="V184" s="3"/>
      <c r="W184" s="3"/>
      <c r="X184" s="4"/>
      <c r="Y184" s="3"/>
      <c r="Z184" s="3"/>
      <c r="AA184" s="4"/>
    </row>
    <row r="185" spans="1:27" ht="12.75">
      <c r="A185" s="2" t="s">
        <v>278</v>
      </c>
      <c r="B185" s="3">
        <v>1.5</v>
      </c>
      <c r="C185" s="3"/>
      <c r="D185" s="3">
        <v>1.5</v>
      </c>
      <c r="E185" s="3">
        <v>1.5</v>
      </c>
      <c r="F185" s="4"/>
      <c r="G185" s="3">
        <v>1.5</v>
      </c>
      <c r="H185" s="3"/>
      <c r="I185" s="3"/>
      <c r="J185" s="3">
        <v>1.5</v>
      </c>
      <c r="K185" s="3"/>
      <c r="L185" s="3">
        <v>1.5</v>
      </c>
      <c r="M185" s="4"/>
      <c r="N185" s="26"/>
      <c r="O185" s="3"/>
      <c r="P185" s="4"/>
      <c r="Q185" s="3"/>
      <c r="R185" s="3"/>
      <c r="S185" s="4"/>
      <c r="T185" s="3">
        <v>1.5</v>
      </c>
      <c r="U185" s="3">
        <v>1.5</v>
      </c>
      <c r="V185" s="3">
        <v>1.5</v>
      </c>
      <c r="W185" s="3"/>
      <c r="X185" s="4"/>
      <c r="Y185" s="3">
        <v>2.1</v>
      </c>
      <c r="Z185" s="3">
        <v>2.1</v>
      </c>
      <c r="AA185" s="4"/>
    </row>
    <row r="186" spans="1:27" ht="12.75">
      <c r="A186" s="2" t="s">
        <v>280</v>
      </c>
      <c r="B186" s="3"/>
      <c r="C186" s="3"/>
      <c r="D186" s="3"/>
      <c r="E186" s="3"/>
      <c r="F186" s="4"/>
      <c r="G186" s="3"/>
      <c r="H186" s="3"/>
      <c r="I186" s="3"/>
      <c r="J186" s="3"/>
      <c r="K186" s="3"/>
      <c r="L186" s="3"/>
      <c r="M186" s="4"/>
      <c r="N186" s="26"/>
      <c r="O186" s="3"/>
      <c r="P186" s="4"/>
      <c r="Q186" s="3"/>
      <c r="R186" s="3"/>
      <c r="S186" s="4"/>
      <c r="T186" s="3"/>
      <c r="U186" s="3"/>
      <c r="V186" s="3"/>
      <c r="W186" s="3"/>
      <c r="X186" s="4"/>
      <c r="Y186" s="3"/>
      <c r="Z186" s="3"/>
      <c r="AA186" s="4"/>
    </row>
    <row r="187" spans="1:27" ht="12.75">
      <c r="A187" s="2" t="s">
        <v>281</v>
      </c>
      <c r="B187" s="3"/>
      <c r="C187" s="3"/>
      <c r="D187" s="3"/>
      <c r="E187" s="3"/>
      <c r="F187" s="4"/>
      <c r="G187" s="3"/>
      <c r="H187" s="3"/>
      <c r="I187" s="3"/>
      <c r="J187" s="3"/>
      <c r="K187" s="3"/>
      <c r="L187" s="3"/>
      <c r="M187" s="4"/>
      <c r="N187" s="26"/>
      <c r="O187" s="3"/>
      <c r="P187" s="4"/>
      <c r="Q187" s="3"/>
      <c r="R187" s="3"/>
      <c r="S187" s="4"/>
      <c r="T187" s="3"/>
      <c r="U187" s="3"/>
      <c r="V187" s="3"/>
      <c r="W187" s="3"/>
      <c r="X187" s="4"/>
      <c r="Y187" s="3"/>
      <c r="Z187" s="3"/>
      <c r="AA187" s="4"/>
    </row>
    <row r="188" spans="1:27" ht="15.75">
      <c r="A188" s="82" t="s">
        <v>94</v>
      </c>
      <c r="B188" s="80"/>
      <c r="C188" s="80"/>
      <c r="D188" s="80"/>
      <c r="E188" s="80"/>
      <c r="F188" s="80"/>
      <c r="G188" s="80"/>
      <c r="H188" s="80"/>
      <c r="I188" s="80"/>
      <c r="J188" s="80"/>
      <c r="K188" s="80"/>
      <c r="L188" s="80"/>
      <c r="M188" s="80"/>
      <c r="N188" s="84"/>
      <c r="O188" s="80"/>
      <c r="P188" s="80"/>
      <c r="Q188" s="80"/>
      <c r="R188" s="80"/>
      <c r="S188" s="80"/>
      <c r="T188" s="80"/>
      <c r="U188" s="80"/>
      <c r="V188" s="80"/>
      <c r="W188" s="80"/>
      <c r="X188" s="80"/>
      <c r="Y188" s="80"/>
      <c r="Z188" s="80"/>
      <c r="AA188" s="85"/>
    </row>
    <row r="189" spans="1:27" ht="12.75">
      <c r="A189" s="86" t="s">
        <v>95</v>
      </c>
      <c r="B189" s="80"/>
      <c r="C189" s="80"/>
      <c r="D189" s="80"/>
      <c r="E189" s="80"/>
      <c r="F189" s="80"/>
      <c r="G189" s="80"/>
      <c r="H189" s="80"/>
      <c r="I189" s="80"/>
      <c r="J189" s="80"/>
      <c r="K189" s="80"/>
      <c r="L189" s="80"/>
      <c r="M189" s="80"/>
      <c r="N189" s="84"/>
      <c r="O189" s="80"/>
      <c r="P189" s="80"/>
      <c r="Q189" s="80"/>
      <c r="R189" s="80"/>
      <c r="S189" s="80"/>
      <c r="T189" s="80"/>
      <c r="U189" s="80"/>
      <c r="V189" s="80"/>
      <c r="W189" s="80"/>
      <c r="X189" s="80"/>
      <c r="Y189" s="80"/>
      <c r="Z189" s="80"/>
      <c r="AA189" s="85"/>
    </row>
    <row r="190" spans="1:27" ht="15.75">
      <c r="A190" s="22" t="s">
        <v>282</v>
      </c>
      <c r="B190" s="5">
        <v>0.9</v>
      </c>
      <c r="C190" s="5">
        <v>0.9</v>
      </c>
      <c r="D190" s="5">
        <v>0.9</v>
      </c>
      <c r="E190" s="5">
        <v>0.9</v>
      </c>
      <c r="F190" s="16"/>
      <c r="G190" s="5">
        <v>0.9</v>
      </c>
      <c r="H190" s="5">
        <v>0.9</v>
      </c>
      <c r="I190" s="5">
        <v>0.9</v>
      </c>
      <c r="J190" s="5">
        <v>0.9</v>
      </c>
      <c r="K190" s="5">
        <v>0.9</v>
      </c>
      <c r="L190" s="5">
        <v>0.9</v>
      </c>
      <c r="M190" s="16"/>
      <c r="N190" s="24"/>
      <c r="O190" s="5"/>
      <c r="P190" s="16"/>
      <c r="Q190" s="5">
        <v>0.9</v>
      </c>
      <c r="R190" s="5">
        <v>0.9</v>
      </c>
      <c r="S190" s="16"/>
      <c r="T190" s="5">
        <v>1.1</v>
      </c>
      <c r="U190" s="5">
        <v>1.1</v>
      </c>
      <c r="V190" s="5">
        <v>1.1</v>
      </c>
      <c r="W190" s="5"/>
      <c r="X190" s="16"/>
      <c r="Y190" s="5">
        <v>1.1</v>
      </c>
      <c r="Z190" s="5">
        <v>1.1</v>
      </c>
      <c r="AA190" s="16"/>
    </row>
    <row r="191" spans="1:27" ht="15.75">
      <c r="A191" s="22" t="s">
        <v>586</v>
      </c>
      <c r="B191" s="5">
        <v>1.15</v>
      </c>
      <c r="C191" s="5">
        <v>1.15</v>
      </c>
      <c r="D191" s="5">
        <v>1.15</v>
      </c>
      <c r="E191" s="5">
        <v>1.15</v>
      </c>
      <c r="F191" s="16"/>
      <c r="G191" s="5">
        <v>1.15</v>
      </c>
      <c r="H191" s="5">
        <v>1.15</v>
      </c>
      <c r="I191" s="5">
        <v>1.15</v>
      </c>
      <c r="J191" s="5">
        <v>1.15</v>
      </c>
      <c r="K191" s="5">
        <v>1.15</v>
      </c>
      <c r="L191" s="5">
        <v>1.15</v>
      </c>
      <c r="M191" s="16"/>
      <c r="N191" s="24"/>
      <c r="O191" s="5"/>
      <c r="P191" s="16"/>
      <c r="Q191" s="5">
        <v>1.15</v>
      </c>
      <c r="R191" s="5">
        <v>1.15</v>
      </c>
      <c r="S191" s="16"/>
      <c r="T191" s="5">
        <v>1.15</v>
      </c>
      <c r="U191" s="5">
        <v>1.15</v>
      </c>
      <c r="V191" s="5">
        <v>1.15</v>
      </c>
      <c r="W191" s="5">
        <v>1.15</v>
      </c>
      <c r="X191" s="16"/>
      <c r="Y191" s="5"/>
      <c r="Z191" s="5"/>
      <c r="AA191" s="16"/>
    </row>
    <row r="192" spans="1:27" ht="15.75">
      <c r="A192" s="22" t="s">
        <v>587</v>
      </c>
      <c r="B192" s="5">
        <v>2</v>
      </c>
      <c r="C192" s="5">
        <v>2</v>
      </c>
      <c r="D192" s="5">
        <v>2</v>
      </c>
      <c r="E192" s="5">
        <v>2</v>
      </c>
      <c r="F192" s="16"/>
      <c r="G192" s="5">
        <v>2</v>
      </c>
      <c r="H192" s="5">
        <v>2</v>
      </c>
      <c r="I192" s="5">
        <v>2</v>
      </c>
      <c r="J192" s="5">
        <v>2</v>
      </c>
      <c r="K192" s="5">
        <v>2</v>
      </c>
      <c r="L192" s="5">
        <v>2</v>
      </c>
      <c r="M192" s="16"/>
      <c r="N192" s="24"/>
      <c r="O192" s="5"/>
      <c r="P192" s="16"/>
      <c r="Q192" s="5">
        <v>2</v>
      </c>
      <c r="R192" s="5">
        <v>2</v>
      </c>
      <c r="S192" s="16"/>
      <c r="T192" s="5">
        <v>2</v>
      </c>
      <c r="U192" s="5">
        <v>2</v>
      </c>
      <c r="V192" s="5">
        <v>2</v>
      </c>
      <c r="W192" s="5">
        <v>2</v>
      </c>
      <c r="X192" s="16"/>
      <c r="Y192" s="5">
        <v>2</v>
      </c>
      <c r="Z192" s="5">
        <v>2</v>
      </c>
      <c r="AA192" s="16"/>
    </row>
    <row r="193" spans="1:27" ht="12.75">
      <c r="A193" s="17" t="s">
        <v>541</v>
      </c>
      <c r="B193" s="3">
        <v>1.15</v>
      </c>
      <c r="C193" s="3">
        <v>1.15</v>
      </c>
      <c r="D193" s="3">
        <v>1.15</v>
      </c>
      <c r="E193" s="3">
        <v>1.15</v>
      </c>
      <c r="F193" s="4"/>
      <c r="G193" s="3">
        <v>1.15</v>
      </c>
      <c r="H193" s="3">
        <v>1.15</v>
      </c>
      <c r="I193" s="3">
        <v>1.15</v>
      </c>
      <c r="J193" s="3">
        <v>1.15</v>
      </c>
      <c r="K193" s="3">
        <v>1.15</v>
      </c>
      <c r="L193" s="3">
        <v>1.15</v>
      </c>
      <c r="M193" s="4"/>
      <c r="N193" s="26"/>
      <c r="O193" s="3"/>
      <c r="P193" s="4"/>
      <c r="Q193" s="3">
        <v>1.15</v>
      </c>
      <c r="R193" s="3">
        <v>1.15</v>
      </c>
      <c r="S193" s="4"/>
      <c r="T193" s="3">
        <v>1.15</v>
      </c>
      <c r="U193" s="3">
        <v>1.15</v>
      </c>
      <c r="V193" s="3">
        <v>1.15</v>
      </c>
      <c r="W193" s="3"/>
      <c r="X193" s="4"/>
      <c r="Y193" s="3">
        <v>1.15</v>
      </c>
      <c r="Z193" s="3">
        <v>1.1</v>
      </c>
      <c r="AA193" s="4"/>
    </row>
    <row r="194" spans="1:27" ht="12.75">
      <c r="A194" s="17" t="s">
        <v>542</v>
      </c>
      <c r="B194" s="3">
        <v>1.57</v>
      </c>
      <c r="C194" s="3">
        <v>1.57</v>
      </c>
      <c r="D194" s="3">
        <v>1.57</v>
      </c>
      <c r="E194" s="3">
        <v>1.57</v>
      </c>
      <c r="F194" s="4"/>
      <c r="G194" s="3">
        <v>1.57</v>
      </c>
      <c r="H194" s="3">
        <v>1.57</v>
      </c>
      <c r="I194" s="3">
        <v>1.57</v>
      </c>
      <c r="J194" s="3">
        <v>1.57</v>
      </c>
      <c r="K194" s="3">
        <v>1.57</v>
      </c>
      <c r="L194" s="3">
        <v>1.57</v>
      </c>
      <c r="M194" s="4"/>
      <c r="N194" s="26"/>
      <c r="O194" s="3"/>
      <c r="P194" s="4"/>
      <c r="Q194" s="3">
        <v>1.57</v>
      </c>
      <c r="R194" s="3">
        <v>1.57</v>
      </c>
      <c r="S194" s="4"/>
      <c r="T194" s="3">
        <v>1.57</v>
      </c>
      <c r="U194" s="3">
        <v>1.57</v>
      </c>
      <c r="V194" s="3">
        <v>1.57</v>
      </c>
      <c r="W194" s="3"/>
      <c r="X194" s="4"/>
      <c r="Y194" s="3">
        <v>1.57</v>
      </c>
      <c r="Z194" s="3">
        <v>1.57</v>
      </c>
      <c r="AA194" s="4"/>
    </row>
    <row r="195" spans="1:27" ht="15.75">
      <c r="A195" s="58" t="s">
        <v>285</v>
      </c>
      <c r="B195" s="121">
        <v>1.3</v>
      </c>
      <c r="C195" s="121">
        <v>1.3</v>
      </c>
      <c r="D195" s="121">
        <v>1.3</v>
      </c>
      <c r="E195" s="121">
        <v>1.3</v>
      </c>
      <c r="F195" s="31"/>
      <c r="G195" s="121"/>
      <c r="H195" s="121">
        <v>1.72</v>
      </c>
      <c r="I195" s="121">
        <v>1.72</v>
      </c>
      <c r="J195" s="121">
        <v>1.72</v>
      </c>
      <c r="K195" s="121">
        <v>1.72</v>
      </c>
      <c r="L195" s="121">
        <v>1.72</v>
      </c>
      <c r="M195" s="31"/>
      <c r="N195" s="32"/>
      <c r="O195" s="30"/>
      <c r="P195" s="31"/>
      <c r="Q195" s="121">
        <v>1.3</v>
      </c>
      <c r="R195" s="121">
        <v>1.3</v>
      </c>
      <c r="S195" s="31"/>
      <c r="T195" s="121">
        <v>2.14</v>
      </c>
      <c r="U195" s="121">
        <v>2.14</v>
      </c>
      <c r="V195" s="121">
        <v>2.14</v>
      </c>
      <c r="W195" s="30"/>
      <c r="X195" s="31"/>
      <c r="Y195" s="30">
        <v>2.57</v>
      </c>
      <c r="Z195" s="30">
        <v>2.57</v>
      </c>
      <c r="AA195" s="31"/>
    </row>
    <row r="196" spans="1:27" ht="12.75">
      <c r="A196" s="2"/>
      <c r="B196" s="3"/>
      <c r="C196" s="3"/>
      <c r="D196" s="3"/>
      <c r="E196" s="3"/>
      <c r="F196" s="4"/>
      <c r="G196" s="3"/>
      <c r="H196" s="3"/>
      <c r="I196" s="3"/>
      <c r="J196" s="3"/>
      <c r="K196" s="3"/>
      <c r="L196" s="3"/>
      <c r="M196" s="4"/>
      <c r="N196" s="26"/>
      <c r="O196" s="3"/>
      <c r="P196" s="4"/>
      <c r="Q196" s="3"/>
      <c r="R196" s="3"/>
      <c r="S196" s="4"/>
      <c r="T196" s="3"/>
      <c r="U196" s="3"/>
      <c r="V196" s="3"/>
      <c r="W196" s="3"/>
      <c r="X196" s="4"/>
      <c r="Y196" s="3"/>
      <c r="Z196" s="3"/>
      <c r="AA196" s="4"/>
    </row>
    <row r="197" spans="1:27" ht="12.75">
      <c r="A197" s="86" t="s">
        <v>96</v>
      </c>
      <c r="B197" s="80"/>
      <c r="C197" s="80"/>
      <c r="D197" s="80"/>
      <c r="E197" s="80"/>
      <c r="F197" s="80"/>
      <c r="G197" s="80"/>
      <c r="H197" s="80"/>
      <c r="I197" s="80"/>
      <c r="J197" s="80"/>
      <c r="K197" s="80"/>
      <c r="L197" s="80"/>
      <c r="M197" s="80"/>
      <c r="N197" s="84"/>
      <c r="O197" s="80"/>
      <c r="P197" s="80"/>
      <c r="Q197" s="80"/>
      <c r="R197" s="80"/>
      <c r="S197" s="80"/>
      <c r="T197" s="80"/>
      <c r="U197" s="80"/>
      <c r="V197" s="80"/>
      <c r="W197" s="80"/>
      <c r="X197" s="80"/>
      <c r="Y197" s="80"/>
      <c r="Z197" s="80"/>
      <c r="AA197" s="85"/>
    </row>
    <row r="198" spans="1:27" ht="12.75">
      <c r="A198" s="13" t="s">
        <v>286</v>
      </c>
      <c r="B198" s="5"/>
      <c r="C198" s="5"/>
      <c r="D198" s="5"/>
      <c r="E198" s="5"/>
      <c r="F198" s="16"/>
      <c r="G198" s="5"/>
      <c r="H198" s="5"/>
      <c r="I198" s="5"/>
      <c r="J198" s="5"/>
      <c r="K198" s="5"/>
      <c r="L198" s="5"/>
      <c r="M198" s="16"/>
      <c r="N198" s="24"/>
      <c r="O198" s="5"/>
      <c r="P198" s="16"/>
      <c r="Q198" s="5"/>
      <c r="R198" s="5"/>
      <c r="S198" s="16"/>
      <c r="T198" s="5"/>
      <c r="U198" s="5"/>
      <c r="V198" s="5"/>
      <c r="W198" s="5"/>
      <c r="X198" s="16"/>
      <c r="Y198" s="5"/>
      <c r="Z198" s="5"/>
      <c r="AA198" s="16"/>
    </row>
    <row r="199" spans="1:27" ht="12.75">
      <c r="A199" s="2" t="s">
        <v>287</v>
      </c>
      <c r="B199" s="3"/>
      <c r="C199" s="3"/>
      <c r="D199" s="3"/>
      <c r="E199" s="3"/>
      <c r="F199" s="4"/>
      <c r="G199" s="3"/>
      <c r="H199" s="3"/>
      <c r="I199" s="3"/>
      <c r="J199" s="3"/>
      <c r="K199" s="3"/>
      <c r="L199" s="3"/>
      <c r="M199" s="4"/>
      <c r="N199" s="26"/>
      <c r="O199" s="3"/>
      <c r="P199" s="4"/>
      <c r="Q199" s="3"/>
      <c r="R199" s="3"/>
      <c r="S199" s="4"/>
      <c r="T199" s="3"/>
      <c r="U199" s="3"/>
      <c r="V199" s="3"/>
      <c r="W199" s="3"/>
      <c r="X199" s="4"/>
      <c r="Y199" s="3"/>
      <c r="Z199" s="3"/>
      <c r="AA199" s="4"/>
    </row>
    <row r="200" spans="1:27" ht="12.75">
      <c r="A200" s="2" t="s">
        <v>638</v>
      </c>
      <c r="B200" s="3"/>
      <c r="C200" s="3"/>
      <c r="D200" s="3"/>
      <c r="E200" s="3"/>
      <c r="F200" s="4"/>
      <c r="G200" s="3"/>
      <c r="H200" s="3"/>
      <c r="I200" s="3"/>
      <c r="J200" s="3"/>
      <c r="K200" s="3"/>
      <c r="L200" s="3"/>
      <c r="M200" s="4"/>
      <c r="N200" s="26"/>
      <c r="O200" s="3"/>
      <c r="P200" s="4"/>
      <c r="Q200" s="3"/>
      <c r="R200" s="3"/>
      <c r="S200" s="4"/>
      <c r="T200" s="3"/>
      <c r="U200" s="3"/>
      <c r="V200" s="3"/>
      <c r="W200" s="3"/>
      <c r="X200" s="4"/>
      <c r="Y200" s="3">
        <v>2.86</v>
      </c>
      <c r="Z200" s="3">
        <v>2.86</v>
      </c>
      <c r="AA200" s="4"/>
    </row>
    <row r="201" spans="1:27" ht="12.75">
      <c r="A201" s="2" t="s">
        <v>282</v>
      </c>
      <c r="B201" s="26">
        <v>0.8</v>
      </c>
      <c r="C201" s="26">
        <v>0.8</v>
      </c>
      <c r="D201" s="26">
        <v>0.8</v>
      </c>
      <c r="E201" s="26">
        <v>0.8</v>
      </c>
      <c r="F201" s="4">
        <v>0.8</v>
      </c>
      <c r="G201" s="26">
        <v>0.8</v>
      </c>
      <c r="H201" s="26">
        <v>0.8</v>
      </c>
      <c r="I201" s="26">
        <v>0.8</v>
      </c>
      <c r="J201" s="26">
        <v>0.8</v>
      </c>
      <c r="K201" s="26">
        <v>0.8</v>
      </c>
      <c r="L201" s="26">
        <v>0.8</v>
      </c>
      <c r="M201" s="4">
        <v>0.8</v>
      </c>
      <c r="N201" s="26"/>
      <c r="O201" s="3"/>
      <c r="P201" s="4"/>
      <c r="Q201" s="3"/>
      <c r="R201" s="3"/>
      <c r="S201" s="4"/>
      <c r="T201" s="3"/>
      <c r="U201" s="3"/>
      <c r="V201" s="3"/>
      <c r="W201" s="3"/>
      <c r="X201" s="4">
        <v>0.8</v>
      </c>
      <c r="Y201" s="3"/>
      <c r="Z201" s="3"/>
      <c r="AA201" s="4">
        <v>1</v>
      </c>
    </row>
    <row r="202" spans="1:27" ht="12.75">
      <c r="A202" s="2" t="s">
        <v>637</v>
      </c>
      <c r="B202" s="26"/>
      <c r="C202" s="26"/>
      <c r="D202" s="26"/>
      <c r="E202" s="26"/>
      <c r="F202" s="4"/>
      <c r="G202" s="26"/>
      <c r="H202" s="26"/>
      <c r="I202" s="26"/>
      <c r="J202" s="26"/>
      <c r="K202" s="26"/>
      <c r="L202" s="26"/>
      <c r="M202" s="4"/>
      <c r="N202" s="26"/>
      <c r="O202" s="3"/>
      <c r="P202" s="4"/>
      <c r="Q202" s="3"/>
      <c r="R202" s="3"/>
      <c r="S202" s="4"/>
      <c r="T202" s="3"/>
      <c r="U202" s="3"/>
      <c r="V202" s="3"/>
      <c r="W202" s="3"/>
      <c r="X202" s="4"/>
      <c r="Y202" s="3">
        <v>1.72</v>
      </c>
      <c r="Z202" s="3">
        <v>1.72</v>
      </c>
      <c r="AA202" s="4"/>
    </row>
    <row r="203" spans="1:27" ht="12.75">
      <c r="A203" s="2" t="s">
        <v>159</v>
      </c>
      <c r="B203" s="26">
        <v>0.4</v>
      </c>
      <c r="C203" s="26">
        <v>0.4</v>
      </c>
      <c r="D203" s="26">
        <v>0.4</v>
      </c>
      <c r="E203" s="26">
        <v>0.4</v>
      </c>
      <c r="F203" s="4">
        <v>0.4</v>
      </c>
      <c r="G203" s="26">
        <v>0.4</v>
      </c>
      <c r="H203" s="26">
        <v>0.4</v>
      </c>
      <c r="I203" s="26">
        <v>0.4</v>
      </c>
      <c r="J203" s="26">
        <v>0.4</v>
      </c>
      <c r="K203" s="26">
        <v>0.4</v>
      </c>
      <c r="L203" s="26">
        <v>0.4</v>
      </c>
      <c r="M203" s="4">
        <v>0.4</v>
      </c>
      <c r="N203" s="26"/>
      <c r="O203" s="3"/>
      <c r="P203" s="4"/>
      <c r="Q203" s="3"/>
      <c r="R203" s="3"/>
      <c r="S203" s="4"/>
      <c r="T203" s="3"/>
      <c r="U203" s="3"/>
      <c r="V203" s="3"/>
      <c r="W203" s="3"/>
      <c r="X203" s="4">
        <v>0.4</v>
      </c>
      <c r="Y203" s="3"/>
      <c r="Z203" s="3"/>
      <c r="AA203" s="4">
        <v>0.5</v>
      </c>
    </row>
    <row r="204" spans="1:27" ht="12.75">
      <c r="A204" s="17" t="s">
        <v>542</v>
      </c>
      <c r="B204" s="3">
        <v>0.5</v>
      </c>
      <c r="C204" s="3">
        <v>0.5</v>
      </c>
      <c r="D204" s="3">
        <v>0.5</v>
      </c>
      <c r="E204" s="3">
        <v>0.5</v>
      </c>
      <c r="F204" s="4">
        <v>0.5</v>
      </c>
      <c r="G204" s="3">
        <v>0.5</v>
      </c>
      <c r="H204" s="3">
        <v>0.5</v>
      </c>
      <c r="I204" s="3">
        <v>0.5</v>
      </c>
      <c r="J204" s="3">
        <v>0.5</v>
      </c>
      <c r="K204" s="3">
        <v>0.5</v>
      </c>
      <c r="L204" s="3">
        <v>0.5</v>
      </c>
      <c r="M204" s="4">
        <v>0.5</v>
      </c>
      <c r="N204" s="26"/>
      <c r="O204" s="3"/>
      <c r="P204" s="4"/>
      <c r="Q204" s="3"/>
      <c r="R204" s="3"/>
      <c r="S204" s="4"/>
      <c r="T204" s="3"/>
      <c r="U204" s="3"/>
      <c r="V204" s="3"/>
      <c r="W204" s="3"/>
      <c r="X204" s="4">
        <v>0.5</v>
      </c>
      <c r="Y204" s="3"/>
      <c r="Z204" s="3"/>
      <c r="AA204" s="4">
        <v>0.6</v>
      </c>
    </row>
    <row r="205" spans="1:27" ht="12.75">
      <c r="A205" s="2" t="s">
        <v>288</v>
      </c>
      <c r="B205" s="3">
        <v>1.22</v>
      </c>
      <c r="C205" s="3">
        <v>1.22</v>
      </c>
      <c r="D205" s="3">
        <v>1.22</v>
      </c>
      <c r="E205" s="3">
        <v>1.22</v>
      </c>
      <c r="F205" s="3">
        <v>1.22</v>
      </c>
      <c r="G205" s="3">
        <v>1.22</v>
      </c>
      <c r="H205" s="3">
        <v>1.22</v>
      </c>
      <c r="I205" s="3">
        <v>1.22</v>
      </c>
      <c r="J205" s="3">
        <v>1.22</v>
      </c>
      <c r="K205" s="3">
        <v>1.22</v>
      </c>
      <c r="L205" s="3">
        <v>1.22</v>
      </c>
      <c r="M205" s="3">
        <v>1.2</v>
      </c>
      <c r="N205" s="26"/>
      <c r="O205" s="3"/>
      <c r="P205" s="4"/>
      <c r="Q205" s="3">
        <v>0.9</v>
      </c>
      <c r="R205" s="3">
        <v>0.9</v>
      </c>
      <c r="S205" s="4"/>
      <c r="T205" s="3">
        <v>1.22</v>
      </c>
      <c r="U205" s="3">
        <v>1.22</v>
      </c>
      <c r="V205" s="3">
        <v>1.22</v>
      </c>
      <c r="W205" s="3">
        <v>1.22</v>
      </c>
      <c r="X205" s="3">
        <v>1.22</v>
      </c>
      <c r="Y205" s="3">
        <v>1.22</v>
      </c>
      <c r="Z205" s="3">
        <v>1.22</v>
      </c>
      <c r="AA205" s="4">
        <v>2.7</v>
      </c>
    </row>
    <row r="206" spans="1:27" ht="12.75">
      <c r="A206" s="2" t="s">
        <v>289</v>
      </c>
      <c r="B206" s="30">
        <v>1</v>
      </c>
      <c r="C206" s="30">
        <v>1</v>
      </c>
      <c r="D206" s="30">
        <v>1</v>
      </c>
      <c r="E206" s="30">
        <v>1</v>
      </c>
      <c r="F206" s="30">
        <v>1</v>
      </c>
      <c r="G206" s="30">
        <v>1</v>
      </c>
      <c r="H206" s="30">
        <v>1</v>
      </c>
      <c r="I206" s="30">
        <v>1</v>
      </c>
      <c r="J206" s="30">
        <v>1</v>
      </c>
      <c r="K206" s="30">
        <v>1</v>
      </c>
      <c r="L206" s="30">
        <v>1</v>
      </c>
      <c r="M206" s="31"/>
      <c r="N206" s="32"/>
      <c r="O206" s="30"/>
      <c r="P206" s="31"/>
      <c r="Q206" s="30"/>
      <c r="R206" s="30"/>
      <c r="S206" s="31"/>
      <c r="T206" s="30"/>
      <c r="U206" s="30"/>
      <c r="V206" s="30"/>
      <c r="W206" s="30"/>
      <c r="X206" s="31"/>
      <c r="Y206" s="30"/>
      <c r="Z206" s="30"/>
      <c r="AA206" s="31"/>
    </row>
    <row r="207" spans="1:27" ht="12.75">
      <c r="A207" s="33" t="s">
        <v>97</v>
      </c>
      <c r="B207" s="39" t="s">
        <v>98</v>
      </c>
      <c r="C207" s="54"/>
      <c r="D207" s="54"/>
      <c r="E207" s="54"/>
      <c r="F207" s="54"/>
      <c r="G207" s="54"/>
      <c r="H207" s="54"/>
      <c r="I207" s="54"/>
      <c r="J207" s="54"/>
      <c r="K207" s="54"/>
      <c r="L207" s="54"/>
      <c r="M207" s="54"/>
      <c r="N207" s="54"/>
      <c r="O207" s="54"/>
      <c r="P207" s="54"/>
      <c r="Q207" s="54"/>
      <c r="R207" s="54"/>
      <c r="S207" s="54"/>
      <c r="T207" s="54"/>
      <c r="U207" s="54"/>
      <c r="V207" s="54"/>
      <c r="W207" s="54"/>
      <c r="X207" s="54"/>
      <c r="Y207" s="54"/>
      <c r="Z207" s="54"/>
      <c r="AA207" s="55"/>
    </row>
    <row r="208" spans="1:27" ht="12.75">
      <c r="A208" s="2" t="s">
        <v>290</v>
      </c>
      <c r="B208" s="5">
        <v>0.9</v>
      </c>
      <c r="C208" s="5">
        <v>0.9</v>
      </c>
      <c r="D208" s="5">
        <v>0.9</v>
      </c>
      <c r="E208" s="5">
        <v>0.9</v>
      </c>
      <c r="F208" s="16">
        <v>2</v>
      </c>
      <c r="G208" s="5">
        <v>0.9</v>
      </c>
      <c r="H208" s="5">
        <v>0.9</v>
      </c>
      <c r="I208" s="5"/>
      <c r="J208" s="5">
        <v>0.9</v>
      </c>
      <c r="K208" s="5"/>
      <c r="L208" s="5">
        <v>0.9</v>
      </c>
      <c r="M208" s="16">
        <v>2</v>
      </c>
      <c r="N208" s="24"/>
      <c r="O208" s="5"/>
      <c r="P208" s="16"/>
      <c r="Q208" s="5">
        <v>0.9</v>
      </c>
      <c r="R208" s="5">
        <v>0.9</v>
      </c>
      <c r="S208" s="16"/>
      <c r="T208" s="5">
        <v>0.9</v>
      </c>
      <c r="U208" s="5">
        <v>0.9</v>
      </c>
      <c r="V208" s="5">
        <v>0.9</v>
      </c>
      <c r="W208" s="5"/>
      <c r="X208" s="16">
        <v>2.3</v>
      </c>
      <c r="Y208" s="5">
        <v>1</v>
      </c>
      <c r="Z208" s="5">
        <v>1</v>
      </c>
      <c r="AA208" s="16">
        <v>2.5</v>
      </c>
    </row>
    <row r="209" spans="1:27" ht="12.75">
      <c r="A209" s="2" t="s">
        <v>99</v>
      </c>
      <c r="B209" s="3">
        <v>1.6</v>
      </c>
      <c r="C209" s="3">
        <v>1.6</v>
      </c>
      <c r="D209" s="3">
        <v>1.6</v>
      </c>
      <c r="E209" s="3">
        <v>1.6</v>
      </c>
      <c r="F209" s="4"/>
      <c r="G209" s="3">
        <v>1.6</v>
      </c>
      <c r="H209" s="3">
        <v>1.6</v>
      </c>
      <c r="I209" s="3"/>
      <c r="J209" s="3">
        <v>1.6</v>
      </c>
      <c r="K209" s="3"/>
      <c r="L209" s="3">
        <v>1.6</v>
      </c>
      <c r="M209" s="4"/>
      <c r="N209" s="26"/>
      <c r="O209" s="3"/>
      <c r="P209" s="4"/>
      <c r="Q209" s="3">
        <v>1.6</v>
      </c>
      <c r="R209" s="3">
        <v>1.6</v>
      </c>
      <c r="S209" s="4"/>
      <c r="T209" s="3">
        <v>1.6</v>
      </c>
      <c r="U209" s="3">
        <v>1.6</v>
      </c>
      <c r="V209" s="3">
        <v>1.6</v>
      </c>
      <c r="W209" s="3"/>
      <c r="X209" s="4"/>
      <c r="Y209" s="3">
        <v>1.7</v>
      </c>
      <c r="Z209" s="3">
        <v>1.7</v>
      </c>
      <c r="AA209" s="4"/>
    </row>
    <row r="210" spans="1:27" ht="15.75">
      <c r="A210" s="82" t="s">
        <v>100</v>
      </c>
      <c r="B210" s="80"/>
      <c r="C210" s="80"/>
      <c r="D210" s="80"/>
      <c r="E210" s="80"/>
      <c r="F210" s="80"/>
      <c r="G210" s="80"/>
      <c r="H210" s="80"/>
      <c r="I210" s="80"/>
      <c r="J210" s="80"/>
      <c r="K210" s="80"/>
      <c r="L210" s="80"/>
      <c r="M210" s="80"/>
      <c r="N210" s="84"/>
      <c r="O210" s="80"/>
      <c r="P210" s="80"/>
      <c r="Q210" s="80"/>
      <c r="R210" s="80"/>
      <c r="S210" s="80"/>
      <c r="T210" s="80"/>
      <c r="U210" s="80"/>
      <c r="V210" s="80"/>
      <c r="W210" s="80"/>
      <c r="X210" s="80"/>
      <c r="Y210" s="80"/>
      <c r="Z210" s="80"/>
      <c r="AA210" s="85"/>
    </row>
    <row r="211" spans="1:27" ht="12.75">
      <c r="A211" s="86" t="s">
        <v>101</v>
      </c>
      <c r="B211" s="80"/>
      <c r="C211" s="80"/>
      <c r="D211" s="80"/>
      <c r="E211" s="80"/>
      <c r="F211" s="80"/>
      <c r="G211" s="80"/>
      <c r="H211" s="80"/>
      <c r="I211" s="80"/>
      <c r="J211" s="80"/>
      <c r="K211" s="80"/>
      <c r="L211" s="80"/>
      <c r="M211" s="80"/>
      <c r="N211" s="84"/>
      <c r="O211" s="80"/>
      <c r="P211" s="80"/>
      <c r="Q211" s="80"/>
      <c r="R211" s="80"/>
      <c r="S211" s="80"/>
      <c r="T211" s="80"/>
      <c r="U211" s="80"/>
      <c r="V211" s="80"/>
      <c r="W211" s="80"/>
      <c r="X211" s="80"/>
      <c r="Y211" s="80"/>
      <c r="Z211" s="80"/>
      <c r="AA211" s="85"/>
    </row>
    <row r="212" spans="1:27" ht="12.75">
      <c r="A212" s="13" t="s">
        <v>291</v>
      </c>
      <c r="B212" s="5">
        <v>1425</v>
      </c>
      <c r="C212" s="5"/>
      <c r="D212" s="5">
        <v>1425</v>
      </c>
      <c r="E212" s="5"/>
      <c r="F212" s="16"/>
      <c r="G212" s="5">
        <v>1425</v>
      </c>
      <c r="H212" s="5"/>
      <c r="I212" s="5">
        <v>1425</v>
      </c>
      <c r="J212" s="5"/>
      <c r="K212" s="5">
        <v>1425</v>
      </c>
      <c r="L212" s="5"/>
      <c r="M212" s="16"/>
      <c r="N212" s="24"/>
      <c r="O212" s="5"/>
      <c r="P212" s="16"/>
      <c r="Q212" s="5">
        <v>1650</v>
      </c>
      <c r="R212" s="5"/>
      <c r="S212" s="16"/>
      <c r="T212" s="5">
        <v>1650</v>
      </c>
      <c r="U212" s="5"/>
      <c r="V212" s="5">
        <v>1650</v>
      </c>
      <c r="W212" s="5"/>
      <c r="X212" s="16"/>
      <c r="Y212" s="5">
        <v>1875</v>
      </c>
      <c r="Z212" s="5">
        <v>1875</v>
      </c>
      <c r="AA212" s="16"/>
    </row>
    <row r="213" spans="1:27" ht="12.75">
      <c r="A213" s="2" t="s">
        <v>606</v>
      </c>
      <c r="B213" s="3">
        <v>0.72</v>
      </c>
      <c r="C213" s="3">
        <v>0.72</v>
      </c>
      <c r="D213" s="3">
        <v>0.72</v>
      </c>
      <c r="E213" s="3">
        <v>0.72</v>
      </c>
      <c r="F213" s="4"/>
      <c r="G213" s="3">
        <v>0.72</v>
      </c>
      <c r="H213" s="3">
        <v>0.72</v>
      </c>
      <c r="I213" s="3">
        <v>0.72</v>
      </c>
      <c r="J213" s="3">
        <v>0.72</v>
      </c>
      <c r="K213" s="3">
        <v>0.72</v>
      </c>
      <c r="L213" s="3">
        <v>0.72</v>
      </c>
      <c r="M213" s="4"/>
      <c r="N213" s="26"/>
      <c r="O213" s="3"/>
      <c r="P213" s="4"/>
      <c r="Q213" s="3"/>
      <c r="R213" s="3"/>
      <c r="S213" s="4"/>
      <c r="T213" s="3">
        <v>1.1</v>
      </c>
      <c r="U213" s="3">
        <v>1.1</v>
      </c>
      <c r="V213" s="3">
        <v>1.1</v>
      </c>
      <c r="W213" s="3"/>
      <c r="X213" s="4"/>
      <c r="Y213" s="3">
        <v>1.1</v>
      </c>
      <c r="Z213" s="3">
        <v>1.1</v>
      </c>
      <c r="AA213" s="4"/>
    </row>
    <row r="214" spans="1:27" ht="12.75">
      <c r="A214" s="2" t="s">
        <v>607</v>
      </c>
      <c r="B214" s="3">
        <v>0.72</v>
      </c>
      <c r="C214" s="3">
        <v>0.72</v>
      </c>
      <c r="D214" s="3">
        <v>0.72</v>
      </c>
      <c r="E214" s="3">
        <v>0.72</v>
      </c>
      <c r="F214" s="4"/>
      <c r="G214" s="3">
        <v>0.72</v>
      </c>
      <c r="H214" s="3">
        <v>0.72</v>
      </c>
      <c r="I214" s="3">
        <v>0.72</v>
      </c>
      <c r="J214" s="3">
        <v>0.72</v>
      </c>
      <c r="K214" s="3">
        <v>0.72</v>
      </c>
      <c r="L214" s="3">
        <v>0.72</v>
      </c>
      <c r="M214" s="4"/>
      <c r="N214" s="26"/>
      <c r="O214" s="3"/>
      <c r="P214" s="4"/>
      <c r="Q214" s="3"/>
      <c r="R214" s="3"/>
      <c r="S214" s="4"/>
      <c r="T214" s="3">
        <v>1.3</v>
      </c>
      <c r="U214" s="3">
        <v>1.3</v>
      </c>
      <c r="V214" s="3">
        <v>1.3</v>
      </c>
      <c r="W214" s="3"/>
      <c r="X214" s="4"/>
      <c r="Y214" s="3">
        <v>1.3</v>
      </c>
      <c r="Z214" s="3">
        <v>1.3</v>
      </c>
      <c r="AA214" s="4"/>
    </row>
    <row r="215" spans="1:27" ht="12.75">
      <c r="A215" s="2" t="s">
        <v>294</v>
      </c>
      <c r="B215" s="3"/>
      <c r="C215" s="3"/>
      <c r="D215" s="3"/>
      <c r="E215" s="3"/>
      <c r="F215" s="4"/>
      <c r="G215" s="3">
        <v>0.6</v>
      </c>
      <c r="H215" s="3">
        <v>0.6</v>
      </c>
      <c r="I215" s="3">
        <v>0.6</v>
      </c>
      <c r="J215" s="3">
        <v>0.6</v>
      </c>
      <c r="K215" s="3">
        <v>0.6</v>
      </c>
      <c r="L215" s="3">
        <v>0.6</v>
      </c>
      <c r="M215" s="4"/>
      <c r="N215" s="26"/>
      <c r="O215" s="3"/>
      <c r="P215" s="4"/>
      <c r="Q215" s="3"/>
      <c r="R215" s="3"/>
      <c r="S215" s="4"/>
      <c r="T215" s="3"/>
      <c r="U215" s="3"/>
      <c r="V215" s="3"/>
      <c r="W215" s="3"/>
      <c r="X215" s="4"/>
      <c r="Y215" s="3"/>
      <c r="Z215" s="3"/>
      <c r="AA215" s="4"/>
    </row>
    <row r="216" spans="1:27" ht="12.75">
      <c r="A216" s="2" t="s">
        <v>295</v>
      </c>
      <c r="B216" s="3">
        <v>1.72</v>
      </c>
      <c r="C216" s="3">
        <v>1.72</v>
      </c>
      <c r="D216" s="3">
        <v>1.72</v>
      </c>
      <c r="E216" s="3">
        <v>1.72</v>
      </c>
      <c r="F216" s="4"/>
      <c r="G216" s="3">
        <v>0.4</v>
      </c>
      <c r="H216" s="3">
        <v>0.4</v>
      </c>
      <c r="I216" s="3">
        <v>0.4</v>
      </c>
      <c r="J216" s="3">
        <v>0.4</v>
      </c>
      <c r="K216" s="3">
        <v>0.4</v>
      </c>
      <c r="L216" s="3">
        <v>0.4</v>
      </c>
      <c r="M216" s="4"/>
      <c r="N216" s="26"/>
      <c r="O216" s="3"/>
      <c r="P216" s="4"/>
      <c r="Q216" s="3">
        <v>1.5</v>
      </c>
      <c r="R216" s="3">
        <v>1.5</v>
      </c>
      <c r="S216" s="4"/>
      <c r="T216" s="3"/>
      <c r="U216" s="3"/>
      <c r="V216" s="3"/>
      <c r="W216" s="3"/>
      <c r="X216" s="4"/>
      <c r="Y216" s="3"/>
      <c r="Z216" s="3"/>
      <c r="AA216" s="4"/>
    </row>
    <row r="217" spans="1:27" ht="12.75">
      <c r="A217" s="2" t="s">
        <v>102</v>
      </c>
      <c r="B217" s="3"/>
      <c r="C217" s="3"/>
      <c r="D217" s="3"/>
      <c r="E217" s="3"/>
      <c r="F217" s="4"/>
      <c r="G217" s="3">
        <v>1.14</v>
      </c>
      <c r="H217" s="3">
        <v>1.8</v>
      </c>
      <c r="I217" s="3">
        <v>1.8</v>
      </c>
      <c r="J217" s="3">
        <v>1.8</v>
      </c>
      <c r="K217" s="3">
        <v>1.8</v>
      </c>
      <c r="L217" s="3">
        <v>1.8</v>
      </c>
      <c r="M217" s="4"/>
      <c r="N217" s="26"/>
      <c r="O217" s="3"/>
      <c r="P217" s="4"/>
      <c r="Q217" s="3"/>
      <c r="R217" s="3"/>
      <c r="S217" s="4"/>
      <c r="T217" s="3"/>
      <c r="U217" s="3"/>
      <c r="V217" s="3"/>
      <c r="W217" s="3"/>
      <c r="X217" s="4"/>
      <c r="Y217" s="3"/>
      <c r="Z217" s="3"/>
      <c r="AA217" s="4"/>
    </row>
    <row r="218" spans="1:27" ht="12.75">
      <c r="A218" s="2" t="s">
        <v>549</v>
      </c>
      <c r="B218" s="3">
        <v>200</v>
      </c>
      <c r="C218" s="3"/>
      <c r="D218" s="3">
        <v>200</v>
      </c>
      <c r="E218" s="3"/>
      <c r="F218" s="4"/>
      <c r="G218" s="3">
        <v>200</v>
      </c>
      <c r="H218" s="3"/>
      <c r="I218" s="3">
        <v>200</v>
      </c>
      <c r="J218" s="3"/>
      <c r="K218" s="3">
        <v>200</v>
      </c>
      <c r="L218" s="3"/>
      <c r="M218" s="4"/>
      <c r="N218" s="26">
        <v>200</v>
      </c>
      <c r="O218" s="3"/>
      <c r="P218" s="4"/>
      <c r="Q218" s="3">
        <v>200</v>
      </c>
      <c r="R218" s="3"/>
      <c r="S218" s="4"/>
      <c r="T218" s="3">
        <v>200</v>
      </c>
      <c r="U218" s="3"/>
      <c r="V218" s="3">
        <v>200</v>
      </c>
      <c r="W218" s="3"/>
      <c r="X218" s="4"/>
      <c r="Y218" s="3">
        <v>200</v>
      </c>
      <c r="Z218" s="3"/>
      <c r="AA218" s="4"/>
    </row>
    <row r="219" spans="1:27" ht="12.75">
      <c r="A219" s="2" t="s">
        <v>307</v>
      </c>
      <c r="B219" s="3">
        <v>1200</v>
      </c>
      <c r="C219" s="3">
        <v>1200</v>
      </c>
      <c r="D219" s="3">
        <v>1200</v>
      </c>
      <c r="E219" s="3">
        <v>1200</v>
      </c>
      <c r="F219" s="4"/>
      <c r="G219" s="3">
        <v>1250</v>
      </c>
      <c r="H219" s="3"/>
      <c r="I219" s="3">
        <v>1250</v>
      </c>
      <c r="J219" s="3"/>
      <c r="K219" s="3">
        <v>1250</v>
      </c>
      <c r="L219" s="3"/>
      <c r="M219" s="4"/>
      <c r="N219" s="26"/>
      <c r="O219" s="3">
        <v>1250</v>
      </c>
      <c r="P219" s="4"/>
      <c r="Q219" s="3">
        <v>1250</v>
      </c>
      <c r="R219" s="3"/>
      <c r="S219" s="4"/>
      <c r="T219" s="3">
        <v>1500</v>
      </c>
      <c r="U219" s="3"/>
      <c r="V219" s="3">
        <v>1500</v>
      </c>
      <c r="W219" s="3"/>
      <c r="X219" s="4"/>
      <c r="Y219" s="3">
        <v>1250</v>
      </c>
      <c r="Z219" s="3"/>
      <c r="AA219" s="4"/>
    </row>
    <row r="220" spans="1:27" ht="25.5">
      <c r="A220" s="1" t="s">
        <v>555</v>
      </c>
      <c r="B220" s="3"/>
      <c r="C220" s="3"/>
      <c r="D220" s="3"/>
      <c r="E220" s="3"/>
      <c r="F220" s="4"/>
      <c r="G220" s="3"/>
      <c r="H220" s="3"/>
      <c r="I220" s="3"/>
      <c r="J220" s="3"/>
      <c r="K220" s="3"/>
      <c r="L220" s="3"/>
      <c r="M220" s="4"/>
      <c r="N220" s="26"/>
      <c r="O220" s="3"/>
      <c r="P220" s="4"/>
      <c r="Q220" s="3"/>
      <c r="R220" s="3"/>
      <c r="S220" s="4"/>
      <c r="T220" s="3">
        <v>1.3</v>
      </c>
      <c r="U220" s="213">
        <v>1.3</v>
      </c>
      <c r="V220" s="213">
        <v>1.3</v>
      </c>
      <c r="W220" s="3">
        <v>1.3</v>
      </c>
      <c r="X220" s="4"/>
      <c r="Y220" s="3">
        <v>1.4</v>
      </c>
      <c r="Z220" s="3">
        <v>1.4</v>
      </c>
      <c r="AA220" s="4"/>
    </row>
    <row r="221" spans="1:27" ht="12.75">
      <c r="A221" s="17" t="s">
        <v>732</v>
      </c>
      <c r="B221" s="3">
        <v>0.72</v>
      </c>
      <c r="C221" s="3">
        <v>0.72</v>
      </c>
      <c r="D221" s="3"/>
      <c r="E221" s="3"/>
      <c r="F221" s="4"/>
      <c r="G221" s="3"/>
      <c r="H221" s="3"/>
      <c r="I221" s="3"/>
      <c r="J221" s="3"/>
      <c r="K221" s="3"/>
      <c r="L221" s="3"/>
      <c r="M221" s="4"/>
      <c r="N221" s="26"/>
      <c r="O221" s="3"/>
      <c r="P221" s="4"/>
      <c r="Q221" s="3"/>
      <c r="R221" s="3"/>
      <c r="S221" s="4"/>
      <c r="T221" s="3">
        <v>1.1</v>
      </c>
      <c r="U221" s="3">
        <v>1.1</v>
      </c>
      <c r="V221" s="3">
        <v>1.1</v>
      </c>
      <c r="W221" s="3">
        <v>1.1</v>
      </c>
      <c r="X221" s="4"/>
      <c r="Y221" s="3">
        <v>1.1</v>
      </c>
      <c r="Z221" s="3">
        <v>1.1</v>
      </c>
      <c r="AA221" s="4"/>
    </row>
    <row r="222" spans="1:27" ht="12.75">
      <c r="A222" s="2" t="s">
        <v>733</v>
      </c>
      <c r="B222" s="3">
        <v>1400</v>
      </c>
      <c r="C222" s="3"/>
      <c r="D222" s="3">
        <v>1400</v>
      </c>
      <c r="E222" s="3"/>
      <c r="F222" s="4"/>
      <c r="G222" s="3">
        <v>1500</v>
      </c>
      <c r="H222" s="3"/>
      <c r="I222" s="3">
        <v>1500</v>
      </c>
      <c r="J222" s="3"/>
      <c r="K222" s="3"/>
      <c r="L222" s="3"/>
      <c r="M222" s="4"/>
      <c r="N222" s="26"/>
      <c r="O222" s="3"/>
      <c r="P222" s="4"/>
      <c r="Q222" s="3"/>
      <c r="R222" s="3"/>
      <c r="S222" s="4"/>
      <c r="T222" s="3">
        <v>1800</v>
      </c>
      <c r="U222" s="3">
        <v>1800</v>
      </c>
      <c r="V222" s="3">
        <v>1800</v>
      </c>
      <c r="W222" s="3">
        <v>1800</v>
      </c>
      <c r="X222" s="3">
        <v>1</v>
      </c>
      <c r="Y222" s="3">
        <v>2000</v>
      </c>
      <c r="Z222" s="3">
        <v>2000</v>
      </c>
      <c r="AA222" s="4"/>
    </row>
    <row r="223" spans="1:29" ht="12.75">
      <c r="A223" s="2" t="s">
        <v>297</v>
      </c>
      <c r="B223" s="3">
        <v>0.8</v>
      </c>
      <c r="C223" s="3">
        <v>0.8</v>
      </c>
      <c r="D223" s="3">
        <v>0.8</v>
      </c>
      <c r="E223" s="3">
        <v>0.8</v>
      </c>
      <c r="F223" s="4"/>
      <c r="G223" s="3">
        <v>1.2</v>
      </c>
      <c r="H223" s="3">
        <v>1.2</v>
      </c>
      <c r="I223" s="3">
        <v>1.2</v>
      </c>
      <c r="J223" s="3">
        <v>1.2</v>
      </c>
      <c r="K223" s="3">
        <v>1.2</v>
      </c>
      <c r="L223" s="3">
        <v>1.2</v>
      </c>
      <c r="M223" s="4"/>
      <c r="N223" s="26"/>
      <c r="O223" s="3"/>
      <c r="P223" s="4"/>
      <c r="Q223" s="3">
        <v>1.3</v>
      </c>
      <c r="R223" s="3">
        <v>1.3</v>
      </c>
      <c r="S223" s="4"/>
      <c r="T223" s="3"/>
      <c r="U223" s="3"/>
      <c r="V223" s="3"/>
      <c r="W223" s="3"/>
      <c r="X223" s="4"/>
      <c r="Y223" s="3"/>
      <c r="Z223" s="3"/>
      <c r="AA223" s="4"/>
      <c r="AC223" s="81" t="s">
        <v>659</v>
      </c>
    </row>
    <row r="224" spans="1:27" ht="12.75">
      <c r="A224" s="2" t="s">
        <v>604</v>
      </c>
      <c r="B224" s="3">
        <v>2.29</v>
      </c>
      <c r="C224" s="3">
        <v>2.29</v>
      </c>
      <c r="D224" s="3">
        <v>2.29</v>
      </c>
      <c r="E224" s="3">
        <v>2</v>
      </c>
      <c r="F224" s="4"/>
      <c r="G224" s="3"/>
      <c r="H224" s="3"/>
      <c r="I224" s="3"/>
      <c r="J224" s="3"/>
      <c r="K224" s="3"/>
      <c r="L224" s="3"/>
      <c r="M224" s="4"/>
      <c r="N224" s="26"/>
      <c r="O224" s="3"/>
      <c r="P224" s="4"/>
      <c r="Q224" s="3"/>
      <c r="R224" s="3"/>
      <c r="S224" s="4"/>
      <c r="T224" s="3"/>
      <c r="U224" s="3"/>
      <c r="V224" s="3"/>
      <c r="W224" s="3"/>
      <c r="X224" s="4"/>
      <c r="Y224" s="3"/>
      <c r="Z224" s="3"/>
      <c r="AA224" s="4"/>
    </row>
    <row r="225" spans="1:27" ht="12.75">
      <c r="A225" s="17" t="s">
        <v>539</v>
      </c>
      <c r="B225" s="3">
        <v>0.2</v>
      </c>
      <c r="C225" s="3">
        <v>0.2</v>
      </c>
      <c r="D225" s="3">
        <v>0.2</v>
      </c>
      <c r="E225" s="3">
        <v>0.2</v>
      </c>
      <c r="F225" s="4"/>
      <c r="G225" s="3">
        <v>0.3</v>
      </c>
      <c r="H225" s="3">
        <v>0.3</v>
      </c>
      <c r="I225" s="3">
        <v>0.3</v>
      </c>
      <c r="J225" s="3">
        <v>0.3</v>
      </c>
      <c r="K225" s="3">
        <v>0.3</v>
      </c>
      <c r="L225" s="3">
        <v>0.3</v>
      </c>
      <c r="M225" s="4"/>
      <c r="N225" s="26"/>
      <c r="O225" s="3"/>
      <c r="P225" s="4"/>
      <c r="Q225" s="3">
        <v>0.3</v>
      </c>
      <c r="R225" s="3">
        <v>0.3</v>
      </c>
      <c r="S225" s="4"/>
      <c r="T225" s="3"/>
      <c r="U225" s="3"/>
      <c r="V225" s="3"/>
      <c r="W225" s="3"/>
      <c r="X225" s="4"/>
      <c r="Y225" s="3"/>
      <c r="Z225" s="3"/>
      <c r="AA225" s="4"/>
    </row>
    <row r="226" spans="1:27" ht="12.75">
      <c r="A226" s="2" t="s">
        <v>299</v>
      </c>
      <c r="B226" s="3"/>
      <c r="C226" s="3"/>
      <c r="D226" s="3"/>
      <c r="E226" s="3"/>
      <c r="F226" s="4"/>
      <c r="G226" s="3"/>
      <c r="H226" s="3"/>
      <c r="I226" s="3"/>
      <c r="J226" s="3"/>
      <c r="K226" s="3"/>
      <c r="L226" s="3"/>
      <c r="M226" s="4"/>
      <c r="N226" s="26"/>
      <c r="O226" s="3"/>
      <c r="P226" s="4"/>
      <c r="Q226" s="3"/>
      <c r="R226" s="3"/>
      <c r="S226" s="4"/>
      <c r="T226" s="3">
        <v>1</v>
      </c>
      <c r="U226" s="3">
        <v>1</v>
      </c>
      <c r="V226" s="3">
        <v>1</v>
      </c>
      <c r="W226" s="3">
        <v>1</v>
      </c>
      <c r="X226" s="3">
        <v>1</v>
      </c>
      <c r="Y226" s="3">
        <v>1</v>
      </c>
      <c r="Z226" s="3">
        <v>1</v>
      </c>
      <c r="AA226" s="4"/>
    </row>
    <row r="227" spans="1:27" ht="12.75">
      <c r="A227" s="2" t="s">
        <v>300</v>
      </c>
      <c r="B227" s="3"/>
      <c r="C227" s="3"/>
      <c r="D227" s="3"/>
      <c r="E227" s="3"/>
      <c r="F227" s="4"/>
      <c r="G227" s="3">
        <v>2</v>
      </c>
      <c r="H227" s="3">
        <v>2</v>
      </c>
      <c r="I227" s="3">
        <v>2</v>
      </c>
      <c r="J227" s="3">
        <v>2</v>
      </c>
      <c r="K227" s="3">
        <v>2</v>
      </c>
      <c r="L227" s="3">
        <v>2</v>
      </c>
      <c r="M227" s="4"/>
      <c r="N227" s="26"/>
      <c r="O227" s="3"/>
      <c r="P227" s="4"/>
      <c r="Q227" s="3"/>
      <c r="R227" s="3"/>
      <c r="S227" s="4"/>
      <c r="T227" s="3">
        <v>1</v>
      </c>
      <c r="U227" s="3">
        <v>1</v>
      </c>
      <c r="V227" s="3">
        <v>1</v>
      </c>
      <c r="W227" s="3">
        <v>1</v>
      </c>
      <c r="X227" s="3">
        <v>1</v>
      </c>
      <c r="Y227" s="3">
        <v>1</v>
      </c>
      <c r="Z227" s="3">
        <v>1</v>
      </c>
      <c r="AA227" s="4"/>
    </row>
    <row r="228" spans="1:27" ht="12.75">
      <c r="A228" s="214" t="s">
        <v>540</v>
      </c>
      <c r="B228" s="3"/>
      <c r="C228" s="3"/>
      <c r="D228" s="3"/>
      <c r="E228" s="3"/>
      <c r="F228" s="4"/>
      <c r="G228" s="3"/>
      <c r="H228" s="3"/>
      <c r="I228" s="3"/>
      <c r="J228" s="3"/>
      <c r="K228" s="3"/>
      <c r="L228" s="3"/>
      <c r="M228" s="4"/>
      <c r="N228" s="26"/>
      <c r="O228" s="3"/>
      <c r="P228" s="4"/>
      <c r="Q228" s="3"/>
      <c r="R228" s="3"/>
      <c r="S228" s="4"/>
      <c r="T228" s="3">
        <v>7.43</v>
      </c>
      <c r="U228" s="3">
        <v>7.43</v>
      </c>
      <c r="V228" s="3">
        <v>7.43</v>
      </c>
      <c r="W228" s="3">
        <v>7.43</v>
      </c>
      <c r="X228" s="3">
        <v>7.43</v>
      </c>
      <c r="Y228" s="3">
        <v>7.43</v>
      </c>
      <c r="Z228" s="3">
        <v>7.43</v>
      </c>
      <c r="AA228" s="4"/>
    </row>
    <row r="229" spans="1:27" ht="12.75">
      <c r="A229" s="2" t="s">
        <v>301</v>
      </c>
      <c r="B229" s="110">
        <v>0.77</v>
      </c>
      <c r="C229" s="110">
        <v>0.77</v>
      </c>
      <c r="D229" s="110">
        <v>0.77</v>
      </c>
      <c r="E229" s="110">
        <v>0.77</v>
      </c>
      <c r="F229" s="4"/>
      <c r="G229" s="3"/>
      <c r="H229" s="3"/>
      <c r="I229" s="3"/>
      <c r="J229" s="3"/>
      <c r="K229" s="3"/>
      <c r="L229" s="3"/>
      <c r="M229" s="4"/>
      <c r="N229" s="26"/>
      <c r="O229" s="3"/>
      <c r="P229" s="4"/>
      <c r="Q229" s="3">
        <v>0.9</v>
      </c>
      <c r="R229" s="3">
        <v>0.9</v>
      </c>
      <c r="S229" s="4"/>
      <c r="T229" s="3"/>
      <c r="U229" s="3"/>
      <c r="V229" s="3"/>
      <c r="W229" s="3"/>
      <c r="X229" s="4"/>
      <c r="Y229" s="3"/>
      <c r="Z229" s="3"/>
      <c r="AA229" s="4"/>
    </row>
    <row r="230" spans="1:27" ht="12.75">
      <c r="A230" s="2" t="s">
        <v>302</v>
      </c>
      <c r="B230" s="3">
        <v>0.7</v>
      </c>
      <c r="C230" s="3">
        <v>0.7</v>
      </c>
      <c r="D230" s="3">
        <v>0.7</v>
      </c>
      <c r="E230" s="3">
        <v>0.7</v>
      </c>
      <c r="F230" s="4"/>
      <c r="G230" s="3">
        <v>1.1</v>
      </c>
      <c r="H230" s="3">
        <v>1.1</v>
      </c>
      <c r="I230" s="3">
        <v>1.1</v>
      </c>
      <c r="J230" s="3">
        <v>1.1</v>
      </c>
      <c r="K230" s="3">
        <v>1.1</v>
      </c>
      <c r="L230" s="3">
        <v>1.1</v>
      </c>
      <c r="M230" s="4"/>
      <c r="N230" s="26"/>
      <c r="O230" s="3"/>
      <c r="P230" s="4"/>
      <c r="Q230" s="3">
        <v>1.1</v>
      </c>
      <c r="R230" s="3">
        <v>1.1</v>
      </c>
      <c r="S230" s="4"/>
      <c r="T230" s="3">
        <v>1.1</v>
      </c>
      <c r="U230" s="3">
        <v>1.1</v>
      </c>
      <c r="V230" s="3">
        <v>1.1</v>
      </c>
      <c r="W230" s="3"/>
      <c r="X230" s="4"/>
      <c r="Y230" s="3">
        <v>1.1</v>
      </c>
      <c r="Z230" s="3">
        <v>1.1</v>
      </c>
      <c r="AA230" s="4"/>
    </row>
    <row r="231" spans="1:27" ht="12.75">
      <c r="A231" s="2" t="s">
        <v>303</v>
      </c>
      <c r="B231" s="3">
        <v>0.5</v>
      </c>
      <c r="C231" s="3">
        <v>0.5</v>
      </c>
      <c r="D231" s="3">
        <v>0.5</v>
      </c>
      <c r="E231" s="3">
        <v>0.5</v>
      </c>
      <c r="F231" s="4"/>
      <c r="G231" s="3">
        <v>0.6</v>
      </c>
      <c r="H231" s="3">
        <v>0.6</v>
      </c>
      <c r="I231" s="3">
        <v>0.6</v>
      </c>
      <c r="J231" s="3">
        <v>0.6</v>
      </c>
      <c r="K231" s="3">
        <v>0.6</v>
      </c>
      <c r="L231" s="3">
        <v>0.6</v>
      </c>
      <c r="M231" s="4"/>
      <c r="N231" s="26"/>
      <c r="O231" s="3"/>
      <c r="P231" s="4"/>
      <c r="Q231" s="3">
        <v>0.6</v>
      </c>
      <c r="R231" s="3">
        <v>0.6</v>
      </c>
      <c r="S231" s="4"/>
      <c r="T231" s="3">
        <v>0.6</v>
      </c>
      <c r="U231" s="3">
        <v>0.6</v>
      </c>
      <c r="V231" s="3">
        <v>0.6</v>
      </c>
      <c r="W231" s="3"/>
      <c r="X231" s="4"/>
      <c r="Y231" s="3">
        <v>0.6</v>
      </c>
      <c r="Z231" s="3">
        <v>0.6</v>
      </c>
      <c r="AA231" s="4"/>
    </row>
    <row r="232" spans="1:27" ht="12.75">
      <c r="A232" s="1" t="s">
        <v>304</v>
      </c>
      <c r="B232" s="3"/>
      <c r="C232" s="3"/>
      <c r="D232" s="3"/>
      <c r="E232" s="3"/>
      <c r="F232" s="4"/>
      <c r="G232" s="3">
        <v>1</v>
      </c>
      <c r="H232" s="3">
        <v>1</v>
      </c>
      <c r="I232" s="3">
        <v>1</v>
      </c>
      <c r="J232" s="3">
        <v>1</v>
      </c>
      <c r="K232" s="3">
        <v>1</v>
      </c>
      <c r="L232" s="3">
        <v>1</v>
      </c>
      <c r="M232" s="4"/>
      <c r="N232" s="26"/>
      <c r="O232" s="3"/>
      <c r="P232" s="4"/>
      <c r="Q232" s="3"/>
      <c r="R232" s="3"/>
      <c r="S232" s="4"/>
      <c r="T232" s="3"/>
      <c r="U232" s="3"/>
      <c r="V232" s="3"/>
      <c r="W232" s="3"/>
      <c r="X232" s="4"/>
      <c r="Y232" s="3"/>
      <c r="Z232" s="3"/>
      <c r="AA232" s="4"/>
    </row>
    <row r="233" spans="1:27" ht="12.75">
      <c r="A233" s="2" t="s">
        <v>305</v>
      </c>
      <c r="B233" s="3">
        <v>0.4</v>
      </c>
      <c r="C233" s="3">
        <v>0.4</v>
      </c>
      <c r="D233" s="3">
        <v>0.4</v>
      </c>
      <c r="E233" s="3">
        <v>0.4</v>
      </c>
      <c r="F233" s="4"/>
      <c r="G233" s="3"/>
      <c r="H233" s="3"/>
      <c r="I233" s="3"/>
      <c r="J233" s="3"/>
      <c r="K233" s="3"/>
      <c r="L233" s="3"/>
      <c r="M233" s="4"/>
      <c r="N233" s="26"/>
      <c r="O233" s="3"/>
      <c r="P233" s="4"/>
      <c r="Q233" s="3">
        <v>0.4</v>
      </c>
      <c r="R233" s="3">
        <v>0.4</v>
      </c>
      <c r="S233" s="4"/>
      <c r="T233" s="3">
        <v>0.5</v>
      </c>
      <c r="U233" s="3">
        <v>0.5</v>
      </c>
      <c r="V233" s="3">
        <v>0.5</v>
      </c>
      <c r="W233" s="3"/>
      <c r="X233" s="4"/>
      <c r="Y233" s="3">
        <v>0.5</v>
      </c>
      <c r="Z233" s="3">
        <v>0.5</v>
      </c>
      <c r="AA233" s="4"/>
    </row>
    <row r="234" spans="1:27" ht="12.75">
      <c r="A234" s="2" t="s">
        <v>306</v>
      </c>
      <c r="B234" s="3">
        <v>2.2</v>
      </c>
      <c r="C234" s="3">
        <v>2.2</v>
      </c>
      <c r="D234" s="3">
        <v>2.2</v>
      </c>
      <c r="E234" s="3">
        <v>2.2</v>
      </c>
      <c r="F234" s="4"/>
      <c r="G234" s="3">
        <v>2.5</v>
      </c>
      <c r="H234" s="3">
        <v>2.5</v>
      </c>
      <c r="I234" s="3">
        <v>2.5</v>
      </c>
      <c r="J234" s="3">
        <v>2.5</v>
      </c>
      <c r="K234" s="3">
        <v>2.5</v>
      </c>
      <c r="L234" s="3">
        <v>2.5</v>
      </c>
      <c r="M234" s="4"/>
      <c r="N234" s="26"/>
      <c r="O234" s="3"/>
      <c r="P234" s="4"/>
      <c r="Q234" s="3">
        <v>2.2</v>
      </c>
      <c r="R234" s="3">
        <v>2.2</v>
      </c>
      <c r="S234" s="4"/>
      <c r="T234" s="3">
        <v>2.5</v>
      </c>
      <c r="U234" s="3">
        <v>2.5</v>
      </c>
      <c r="V234" s="3">
        <v>2.5</v>
      </c>
      <c r="W234" s="3"/>
      <c r="X234" s="4"/>
      <c r="Y234" s="3">
        <v>2.5</v>
      </c>
      <c r="Z234" s="3">
        <v>2.5</v>
      </c>
      <c r="AA234" s="4"/>
    </row>
    <row r="235" spans="1:27" ht="12.75">
      <c r="A235" s="86" t="s">
        <v>103</v>
      </c>
      <c r="B235" s="80"/>
      <c r="C235" s="80"/>
      <c r="D235" s="84"/>
      <c r="E235" s="80"/>
      <c r="F235" s="80"/>
      <c r="G235" s="80"/>
      <c r="H235" s="80"/>
      <c r="I235" s="80"/>
      <c r="J235" s="80"/>
      <c r="K235" s="80"/>
      <c r="L235" s="80"/>
      <c r="M235" s="80"/>
      <c r="N235" s="84"/>
      <c r="O235" s="80"/>
      <c r="P235" s="80"/>
      <c r="Q235" s="80"/>
      <c r="R235" s="80"/>
      <c r="S235" s="80"/>
      <c r="T235" s="80"/>
      <c r="U235" s="80"/>
      <c r="V235" s="80"/>
      <c r="W235" s="80"/>
      <c r="X235" s="80"/>
      <c r="Y235" s="80"/>
      <c r="Z235" s="80"/>
      <c r="AA235" s="85"/>
    </row>
    <row r="236" spans="1:60" ht="12.75">
      <c r="A236" s="13" t="s">
        <v>291</v>
      </c>
      <c r="B236" s="5"/>
      <c r="C236" s="5"/>
      <c r="D236" s="5"/>
      <c r="E236" s="5"/>
      <c r="F236" s="16">
        <v>2.2</v>
      </c>
      <c r="G236" s="5"/>
      <c r="H236" s="5"/>
      <c r="I236" s="5"/>
      <c r="J236" s="5"/>
      <c r="K236" s="5"/>
      <c r="L236" s="5"/>
      <c r="M236" s="16">
        <v>2.3</v>
      </c>
      <c r="N236" s="24"/>
      <c r="O236" s="5"/>
      <c r="P236" s="16">
        <v>2.5</v>
      </c>
      <c r="Q236" s="5"/>
      <c r="R236" s="5"/>
      <c r="S236" s="16">
        <v>2.5</v>
      </c>
      <c r="T236" s="5"/>
      <c r="U236" s="5"/>
      <c r="V236" s="5"/>
      <c r="W236" s="5"/>
      <c r="X236" s="16">
        <v>2.7</v>
      </c>
      <c r="Y236" s="5"/>
      <c r="Z236" s="5"/>
      <c r="AA236" s="16">
        <v>4</v>
      </c>
      <c r="BH236" s="81" t="s">
        <v>738</v>
      </c>
    </row>
    <row r="237" spans="1:27" ht="12.75">
      <c r="A237" s="2" t="s">
        <v>558</v>
      </c>
      <c r="B237" s="3"/>
      <c r="C237" s="3"/>
      <c r="D237" s="3"/>
      <c r="E237" s="3"/>
      <c r="F237" s="4">
        <v>0.8</v>
      </c>
      <c r="G237" s="3"/>
      <c r="H237" s="26"/>
      <c r="I237" s="3"/>
      <c r="J237" s="3"/>
      <c r="K237" s="3"/>
      <c r="L237" s="3"/>
      <c r="M237" s="4">
        <v>0.8</v>
      </c>
      <c r="N237" s="26"/>
      <c r="O237" s="3"/>
      <c r="P237" s="4">
        <v>0.9</v>
      </c>
      <c r="Q237" s="3"/>
      <c r="R237" s="3"/>
      <c r="S237" s="4">
        <v>0.9</v>
      </c>
      <c r="T237" s="3"/>
      <c r="U237" s="3"/>
      <c r="V237" s="3"/>
      <c r="W237" s="3"/>
      <c r="X237" s="4">
        <v>0.9</v>
      </c>
      <c r="Y237" s="3"/>
      <c r="Z237" s="3"/>
      <c r="AA237" s="4">
        <v>1</v>
      </c>
    </row>
    <row r="238" spans="1:27" ht="12.75">
      <c r="A238" s="2" t="s">
        <v>559</v>
      </c>
      <c r="B238" s="3"/>
      <c r="C238" s="3"/>
      <c r="D238" s="3"/>
      <c r="E238" s="3"/>
      <c r="F238" s="4">
        <v>0.8</v>
      </c>
      <c r="G238" s="3"/>
      <c r="H238" s="3"/>
      <c r="I238" s="3"/>
      <c r="J238" s="3"/>
      <c r="K238" s="3"/>
      <c r="L238" s="3"/>
      <c r="M238" s="4">
        <v>0.8</v>
      </c>
      <c r="N238" s="26"/>
      <c r="O238" s="3"/>
      <c r="P238" s="4">
        <v>0.9</v>
      </c>
      <c r="Q238" s="3"/>
      <c r="R238" s="3"/>
      <c r="S238" s="4">
        <v>0.9</v>
      </c>
      <c r="T238" s="3"/>
      <c r="U238" s="3"/>
      <c r="V238" s="3"/>
      <c r="W238" s="3"/>
      <c r="X238" s="4">
        <v>0.9</v>
      </c>
      <c r="Y238" s="3"/>
      <c r="Z238" s="3"/>
      <c r="AA238" s="4">
        <v>1</v>
      </c>
    </row>
    <row r="239" spans="1:27" ht="12.75">
      <c r="A239" s="2" t="s">
        <v>307</v>
      </c>
      <c r="B239" s="3">
        <v>0.8</v>
      </c>
      <c r="C239" s="3">
        <v>0.8</v>
      </c>
      <c r="D239" s="3">
        <v>0.8</v>
      </c>
      <c r="E239" s="3">
        <v>0.8</v>
      </c>
      <c r="F239" s="4">
        <v>1</v>
      </c>
      <c r="G239" s="3">
        <v>1</v>
      </c>
      <c r="H239" s="3">
        <v>1</v>
      </c>
      <c r="I239" s="3">
        <v>1</v>
      </c>
      <c r="J239" s="3">
        <v>1</v>
      </c>
      <c r="K239" s="3">
        <v>1</v>
      </c>
      <c r="L239" s="3">
        <v>1</v>
      </c>
      <c r="M239" s="4">
        <v>1.2</v>
      </c>
      <c r="N239" s="26"/>
      <c r="O239" s="3"/>
      <c r="P239" s="4"/>
      <c r="Q239" s="3">
        <v>0.8</v>
      </c>
      <c r="R239" s="3">
        <v>0.8</v>
      </c>
      <c r="S239" s="4"/>
      <c r="T239" s="3">
        <v>1.1</v>
      </c>
      <c r="U239" s="3"/>
      <c r="V239" s="3"/>
      <c r="W239" s="3"/>
      <c r="X239" s="4"/>
      <c r="Y239" s="3">
        <v>1.2</v>
      </c>
      <c r="Z239" s="3">
        <v>1.2</v>
      </c>
      <c r="AA239" s="4"/>
    </row>
    <row r="240" spans="1:27" ht="12.75">
      <c r="A240" s="2" t="s">
        <v>295</v>
      </c>
      <c r="B240" s="3">
        <v>1.1</v>
      </c>
      <c r="C240" s="3">
        <v>1.1</v>
      </c>
      <c r="D240" s="3">
        <v>1.1</v>
      </c>
      <c r="E240" s="3">
        <v>1.1</v>
      </c>
      <c r="F240" s="4">
        <v>1.3</v>
      </c>
      <c r="G240" s="26">
        <v>1.3</v>
      </c>
      <c r="H240" s="26">
        <v>1.3</v>
      </c>
      <c r="I240" s="26">
        <v>1.3</v>
      </c>
      <c r="J240" s="26">
        <v>1.3</v>
      </c>
      <c r="K240" s="26">
        <v>1.3</v>
      </c>
      <c r="L240" s="26">
        <v>1.3</v>
      </c>
      <c r="M240" s="4">
        <v>1.5</v>
      </c>
      <c r="N240" s="26"/>
      <c r="O240" s="3"/>
      <c r="P240" s="4"/>
      <c r="Q240" s="3"/>
      <c r="R240" s="3"/>
      <c r="S240" s="4"/>
      <c r="T240" s="3">
        <v>1.4</v>
      </c>
      <c r="U240" s="3"/>
      <c r="V240" s="3"/>
      <c r="W240" s="3"/>
      <c r="X240" s="4"/>
      <c r="Y240" s="3">
        <v>1.4</v>
      </c>
      <c r="Z240" s="3">
        <v>1.4</v>
      </c>
      <c r="AA240" s="4"/>
    </row>
    <row r="241" spans="1:27" ht="12.75">
      <c r="A241" s="2" t="s">
        <v>569</v>
      </c>
      <c r="B241" s="3">
        <v>1.1</v>
      </c>
      <c r="C241" s="3">
        <v>1.1</v>
      </c>
      <c r="D241" s="3">
        <v>1.1</v>
      </c>
      <c r="E241" s="3">
        <v>1.1</v>
      </c>
      <c r="F241" s="4">
        <v>1.3</v>
      </c>
      <c r="G241" s="26">
        <v>1.3</v>
      </c>
      <c r="H241" s="26">
        <v>1.3</v>
      </c>
      <c r="I241" s="26">
        <v>1.3</v>
      </c>
      <c r="J241" s="26">
        <v>1.3</v>
      </c>
      <c r="K241" s="26">
        <v>1.3</v>
      </c>
      <c r="L241" s="26">
        <v>1.3</v>
      </c>
      <c r="M241" s="4">
        <v>1.5</v>
      </c>
      <c r="N241" s="26"/>
      <c r="O241" s="3"/>
      <c r="P241" s="4"/>
      <c r="Q241" s="3">
        <v>0.5</v>
      </c>
      <c r="R241" s="3">
        <v>0.5</v>
      </c>
      <c r="S241" s="4"/>
      <c r="T241" s="3">
        <v>1.4</v>
      </c>
      <c r="U241" s="3"/>
      <c r="V241" s="3"/>
      <c r="W241" s="3"/>
      <c r="X241" s="4"/>
      <c r="Y241" s="3">
        <v>1.4</v>
      </c>
      <c r="Z241" s="3">
        <v>1.4</v>
      </c>
      <c r="AA241" s="4"/>
    </row>
    <row r="242" spans="1:27" ht="12.75">
      <c r="A242" s="2" t="s">
        <v>568</v>
      </c>
      <c r="B242" s="3">
        <v>1.1</v>
      </c>
      <c r="C242" s="3">
        <v>1.1</v>
      </c>
      <c r="D242" s="3">
        <v>1.1</v>
      </c>
      <c r="E242" s="3">
        <v>1.1</v>
      </c>
      <c r="F242" s="4">
        <v>1.3</v>
      </c>
      <c r="G242" s="26">
        <v>1.3</v>
      </c>
      <c r="H242" s="26">
        <v>1.3</v>
      </c>
      <c r="I242" s="26">
        <v>1.3</v>
      </c>
      <c r="J242" s="26">
        <v>1.3</v>
      </c>
      <c r="K242" s="26">
        <v>1.3</v>
      </c>
      <c r="L242" s="26">
        <v>1.3</v>
      </c>
      <c r="M242" s="4">
        <v>1.5</v>
      </c>
      <c r="N242" s="26"/>
      <c r="O242" s="3"/>
      <c r="P242" s="4"/>
      <c r="Q242" s="3">
        <v>1.1</v>
      </c>
      <c r="R242" s="3">
        <v>1.1</v>
      </c>
      <c r="S242" s="4"/>
      <c r="T242" s="3">
        <v>1.4</v>
      </c>
      <c r="U242" s="3"/>
      <c r="V242" s="3"/>
      <c r="W242" s="3"/>
      <c r="X242" s="4"/>
      <c r="Y242" s="3">
        <v>1.4</v>
      </c>
      <c r="Z242" s="3">
        <v>1.4</v>
      </c>
      <c r="AA242" s="4"/>
    </row>
    <row r="243" spans="1:27" ht="12.75">
      <c r="A243" s="2" t="s">
        <v>308</v>
      </c>
      <c r="B243" s="3"/>
      <c r="C243" s="3"/>
      <c r="D243" s="3"/>
      <c r="E243" s="3"/>
      <c r="F243" s="4">
        <v>0.9</v>
      </c>
      <c r="G243" s="3"/>
      <c r="H243" s="3"/>
      <c r="I243" s="3"/>
      <c r="J243" s="3"/>
      <c r="K243" s="3"/>
      <c r="L243" s="3"/>
      <c r="M243" s="4"/>
      <c r="N243" s="26"/>
      <c r="O243" s="3"/>
      <c r="P243" s="4"/>
      <c r="Q243" s="3"/>
      <c r="R243" s="3"/>
      <c r="S243" s="4"/>
      <c r="T243" s="3"/>
      <c r="U243" s="3"/>
      <c r="V243" s="3"/>
      <c r="W243" s="3"/>
      <c r="X243" s="4">
        <v>1.1</v>
      </c>
      <c r="Y243" s="3">
        <v>1.1</v>
      </c>
      <c r="Z243" s="3">
        <v>1.1</v>
      </c>
      <c r="AA243" s="4">
        <v>1.1</v>
      </c>
    </row>
    <row r="244" spans="1:27" ht="12.75">
      <c r="A244" s="2" t="s">
        <v>560</v>
      </c>
      <c r="B244" s="3"/>
      <c r="C244" s="3"/>
      <c r="D244" s="3"/>
      <c r="E244" s="3"/>
      <c r="F244" s="4">
        <v>0.3</v>
      </c>
      <c r="G244" s="3"/>
      <c r="H244" s="3"/>
      <c r="I244" s="3"/>
      <c r="J244" s="3"/>
      <c r="K244" s="3"/>
      <c r="L244" s="3"/>
      <c r="M244" s="4"/>
      <c r="N244" s="26"/>
      <c r="O244" s="3"/>
      <c r="P244" s="4"/>
      <c r="Q244" s="3"/>
      <c r="R244" s="3"/>
      <c r="S244" s="4"/>
      <c r="T244" s="3"/>
      <c r="U244" s="3"/>
      <c r="V244" s="3"/>
      <c r="W244" s="3"/>
      <c r="X244" s="4">
        <v>0.3</v>
      </c>
      <c r="Y244" s="3">
        <v>0.3</v>
      </c>
      <c r="Z244" s="3">
        <v>0.3</v>
      </c>
      <c r="AA244" s="4">
        <v>0.3</v>
      </c>
    </row>
    <row r="245" spans="1:27" ht="12.75">
      <c r="A245" s="2" t="s">
        <v>297</v>
      </c>
      <c r="B245" s="3"/>
      <c r="C245" s="3"/>
      <c r="D245" s="3"/>
      <c r="E245" s="3"/>
      <c r="F245" s="4">
        <v>1.2</v>
      </c>
      <c r="G245" s="3"/>
      <c r="H245" s="3"/>
      <c r="I245" s="3"/>
      <c r="J245" s="3"/>
      <c r="K245" s="3"/>
      <c r="L245" s="3"/>
      <c r="M245" s="4">
        <v>1.1</v>
      </c>
      <c r="N245" s="26"/>
      <c r="O245" s="3"/>
      <c r="P245" s="4"/>
      <c r="Q245" s="3"/>
      <c r="R245" s="3"/>
      <c r="S245" s="4"/>
      <c r="T245" s="3"/>
      <c r="U245" s="3"/>
      <c r="V245" s="3"/>
      <c r="W245" s="3"/>
      <c r="X245" s="4">
        <v>1.3</v>
      </c>
      <c r="Y245" s="3">
        <v>1.3</v>
      </c>
      <c r="Z245" s="3">
        <v>1.3</v>
      </c>
      <c r="AA245" s="4">
        <v>1.3</v>
      </c>
    </row>
    <row r="246" spans="1:27" ht="12.75">
      <c r="A246" s="2" t="s">
        <v>561</v>
      </c>
      <c r="B246" s="3"/>
      <c r="C246" s="3"/>
      <c r="D246" s="3" t="s">
        <v>627</v>
      </c>
      <c r="E246" s="3"/>
      <c r="F246" s="4">
        <v>0.3</v>
      </c>
      <c r="G246" s="3"/>
      <c r="H246" s="3"/>
      <c r="I246" s="3"/>
      <c r="J246" s="3"/>
      <c r="K246" s="3"/>
      <c r="L246" s="3"/>
      <c r="M246" s="4">
        <v>0.3</v>
      </c>
      <c r="N246" s="26"/>
      <c r="O246" s="3"/>
      <c r="P246" s="4"/>
      <c r="Q246" s="3"/>
      <c r="R246" s="3"/>
      <c r="S246" s="4"/>
      <c r="T246" s="3"/>
      <c r="U246" s="3"/>
      <c r="V246" s="3"/>
      <c r="W246" s="3"/>
      <c r="X246" s="4">
        <v>0.3</v>
      </c>
      <c r="Y246" s="3">
        <v>0.3</v>
      </c>
      <c r="Z246" s="3">
        <v>0.3</v>
      </c>
      <c r="AA246" s="4">
        <v>0.3</v>
      </c>
    </row>
    <row r="247" spans="1:27" ht="12.75">
      <c r="A247" s="2" t="s">
        <v>309</v>
      </c>
      <c r="B247" s="3">
        <v>1.9</v>
      </c>
      <c r="C247" s="3">
        <v>1.9</v>
      </c>
      <c r="D247" s="3">
        <v>1.9</v>
      </c>
      <c r="E247" s="3">
        <v>1.9</v>
      </c>
      <c r="F247" s="4"/>
      <c r="G247" s="3">
        <v>2.2</v>
      </c>
      <c r="H247" s="3">
        <v>2.2</v>
      </c>
      <c r="I247" s="3">
        <v>2.2</v>
      </c>
      <c r="J247" s="3">
        <v>2.2</v>
      </c>
      <c r="K247" s="3">
        <v>2.2</v>
      </c>
      <c r="L247" s="3">
        <v>2.2</v>
      </c>
      <c r="M247" s="4"/>
      <c r="N247" s="26"/>
      <c r="O247" s="3"/>
      <c r="P247" s="4"/>
      <c r="Q247" s="3">
        <v>2.2</v>
      </c>
      <c r="R247" s="3">
        <v>2.2</v>
      </c>
      <c r="S247" s="4"/>
      <c r="T247" s="3">
        <v>3.58</v>
      </c>
      <c r="U247" s="3">
        <v>3.58</v>
      </c>
      <c r="V247" s="3">
        <v>3.58</v>
      </c>
      <c r="W247" s="3">
        <v>2.2</v>
      </c>
      <c r="X247" s="4"/>
      <c r="Y247" s="3"/>
      <c r="Z247" s="3"/>
      <c r="AA247" s="4"/>
    </row>
    <row r="248" spans="1:27" ht="12.75">
      <c r="A248" s="2" t="s">
        <v>310</v>
      </c>
      <c r="B248" s="3">
        <v>3.5</v>
      </c>
      <c r="C248" s="3">
        <v>3.5</v>
      </c>
      <c r="D248" s="3">
        <v>3.5</v>
      </c>
      <c r="E248" s="3">
        <v>3.5</v>
      </c>
      <c r="F248" s="4"/>
      <c r="G248" s="3">
        <v>3.7</v>
      </c>
      <c r="H248" s="3">
        <v>3.7</v>
      </c>
      <c r="I248" s="3">
        <v>3.7</v>
      </c>
      <c r="J248" s="3">
        <v>3.7</v>
      </c>
      <c r="K248" s="3">
        <v>3.7</v>
      </c>
      <c r="L248" s="3">
        <v>3.7</v>
      </c>
      <c r="M248" s="4"/>
      <c r="N248" s="26"/>
      <c r="O248" s="3"/>
      <c r="P248" s="4"/>
      <c r="Q248" s="3">
        <v>3.7</v>
      </c>
      <c r="R248" s="3">
        <v>3.7</v>
      </c>
      <c r="S248" s="4"/>
      <c r="T248" s="3">
        <v>3.7</v>
      </c>
      <c r="U248" s="3">
        <v>3.7</v>
      </c>
      <c r="V248" s="3">
        <v>3.7</v>
      </c>
      <c r="W248" s="3">
        <v>3.7</v>
      </c>
      <c r="X248" s="4"/>
      <c r="Y248" s="3"/>
      <c r="Z248" s="3"/>
      <c r="AA248" s="4"/>
    </row>
    <row r="249" spans="1:27" s="172" customFormat="1" ht="15.75">
      <c r="A249" s="35" t="s">
        <v>765</v>
      </c>
      <c r="B249" s="157">
        <v>2</v>
      </c>
      <c r="C249" s="157">
        <v>2</v>
      </c>
      <c r="D249" s="157">
        <v>2</v>
      </c>
      <c r="E249" s="157">
        <v>2</v>
      </c>
      <c r="F249" s="4"/>
      <c r="G249" s="157">
        <v>2</v>
      </c>
      <c r="H249" s="157">
        <v>2</v>
      </c>
      <c r="I249" s="157">
        <v>2</v>
      </c>
      <c r="J249" s="157">
        <v>2</v>
      </c>
      <c r="K249" s="157">
        <v>2</v>
      </c>
      <c r="L249" s="157">
        <v>2</v>
      </c>
      <c r="M249" s="4"/>
      <c r="N249" s="157"/>
      <c r="O249" s="157"/>
      <c r="P249" s="4"/>
      <c r="Q249" s="157">
        <v>2.2</v>
      </c>
      <c r="R249" s="157">
        <v>2.2</v>
      </c>
      <c r="S249" s="4"/>
      <c r="T249" s="157">
        <v>2.2</v>
      </c>
      <c r="U249" s="157">
        <v>2.2</v>
      </c>
      <c r="V249" s="157">
        <v>2.2</v>
      </c>
      <c r="W249" s="157">
        <v>2.2</v>
      </c>
      <c r="X249" s="4"/>
      <c r="Y249" s="157"/>
      <c r="Z249" s="157"/>
      <c r="AA249" s="4"/>
    </row>
    <row r="250" spans="1:27" ht="12.75">
      <c r="A250" s="2" t="s">
        <v>311</v>
      </c>
      <c r="B250" s="3">
        <v>0.3</v>
      </c>
      <c r="C250" s="3">
        <v>0.3</v>
      </c>
      <c r="D250" s="3">
        <v>0.3</v>
      </c>
      <c r="E250" s="3">
        <v>0.3</v>
      </c>
      <c r="F250" s="4"/>
      <c r="G250" s="3">
        <v>0.3</v>
      </c>
      <c r="H250" s="3">
        <v>0.3</v>
      </c>
      <c r="I250" s="3">
        <v>0.3</v>
      </c>
      <c r="J250" s="3">
        <v>0.3</v>
      </c>
      <c r="K250" s="3">
        <v>0.3</v>
      </c>
      <c r="L250" s="3">
        <v>0.3</v>
      </c>
      <c r="M250" s="4"/>
      <c r="N250" s="26"/>
      <c r="O250" s="3"/>
      <c r="P250" s="4"/>
      <c r="Q250" s="3"/>
      <c r="R250" s="3"/>
      <c r="S250" s="4"/>
      <c r="T250" s="3"/>
      <c r="U250" s="3"/>
      <c r="V250" s="3"/>
      <c r="W250" s="3"/>
      <c r="X250" s="4"/>
      <c r="Y250" s="3"/>
      <c r="Z250" s="3"/>
      <c r="AA250" s="4"/>
    </row>
    <row r="251" spans="1:27" ht="12.75">
      <c r="A251" s="2" t="s">
        <v>312</v>
      </c>
      <c r="B251" s="3"/>
      <c r="C251" s="3"/>
      <c r="D251" s="3"/>
      <c r="E251" s="3"/>
      <c r="F251" s="4">
        <v>1.5</v>
      </c>
      <c r="G251" s="3"/>
      <c r="H251" s="3">
        <v>2</v>
      </c>
      <c r="I251" s="3"/>
      <c r="J251" s="3"/>
      <c r="K251" s="3"/>
      <c r="L251" s="3"/>
      <c r="M251" s="4">
        <v>2</v>
      </c>
      <c r="N251" s="26"/>
      <c r="O251" s="3"/>
      <c r="P251" s="4"/>
      <c r="Q251" s="3"/>
      <c r="R251" s="3"/>
      <c r="S251" s="4"/>
      <c r="T251" s="3"/>
      <c r="U251" s="3"/>
      <c r="V251" s="3"/>
      <c r="W251" s="3"/>
      <c r="X251" s="4"/>
      <c r="Y251" s="3"/>
      <c r="Z251" s="3"/>
      <c r="AA251" s="4"/>
    </row>
    <row r="252" spans="1:27" ht="12.75">
      <c r="A252" s="17" t="s">
        <v>548</v>
      </c>
      <c r="B252" s="3"/>
      <c r="C252" s="3"/>
      <c r="D252" s="3"/>
      <c r="E252" s="3"/>
      <c r="F252" s="4"/>
      <c r="G252" s="3"/>
      <c r="H252" s="3"/>
      <c r="I252" s="3"/>
      <c r="J252" s="3"/>
      <c r="K252" s="3"/>
      <c r="L252" s="3"/>
      <c r="M252" s="4"/>
      <c r="N252" s="26"/>
      <c r="O252" s="3"/>
      <c r="P252" s="4"/>
      <c r="Q252" s="3"/>
      <c r="R252" s="3"/>
      <c r="S252" s="4"/>
      <c r="T252" s="3"/>
      <c r="U252" s="3"/>
      <c r="V252" s="3"/>
      <c r="W252" s="3"/>
      <c r="X252" s="4"/>
      <c r="Y252" s="3"/>
      <c r="Z252" s="3"/>
      <c r="AA252" s="4"/>
    </row>
    <row r="253" spans="1:27" ht="12.75">
      <c r="A253" s="2" t="s">
        <v>302</v>
      </c>
      <c r="B253" s="3"/>
      <c r="C253" s="3"/>
      <c r="D253" s="3"/>
      <c r="E253" s="3"/>
      <c r="F253" s="4">
        <v>0.6</v>
      </c>
      <c r="G253" s="3"/>
      <c r="H253" s="3" t="s">
        <v>635</v>
      </c>
      <c r="I253" s="3"/>
      <c r="J253" s="3"/>
      <c r="K253" s="3"/>
      <c r="L253" s="3"/>
      <c r="M253" s="4">
        <v>0.7</v>
      </c>
      <c r="N253" s="26"/>
      <c r="O253" s="3"/>
      <c r="P253" s="4"/>
      <c r="Q253" s="3"/>
      <c r="R253" s="3"/>
      <c r="S253" s="4">
        <v>0.7</v>
      </c>
      <c r="T253" s="3"/>
      <c r="U253" s="3"/>
      <c r="V253" s="3"/>
      <c r="W253" s="3"/>
      <c r="X253" s="4">
        <v>0.7</v>
      </c>
      <c r="Y253" s="3"/>
      <c r="Z253" s="3"/>
      <c r="AA253" s="4">
        <v>1</v>
      </c>
    </row>
    <row r="254" spans="1:27" ht="12.75">
      <c r="A254" s="2" t="s">
        <v>313</v>
      </c>
      <c r="B254" s="3"/>
      <c r="C254" s="3"/>
      <c r="D254" s="3"/>
      <c r="E254" s="3"/>
      <c r="F254" s="4">
        <v>0.3</v>
      </c>
      <c r="G254" s="3"/>
      <c r="H254" s="3">
        <v>0.3</v>
      </c>
      <c r="I254" s="3"/>
      <c r="J254" s="3"/>
      <c r="K254" s="3"/>
      <c r="L254" s="3"/>
      <c r="M254" s="4">
        <v>0.3</v>
      </c>
      <c r="N254" s="26"/>
      <c r="O254" s="3"/>
      <c r="P254" s="4"/>
      <c r="Q254" s="3"/>
      <c r="R254" s="3"/>
      <c r="S254" s="4">
        <v>0.3</v>
      </c>
      <c r="T254" s="3"/>
      <c r="U254" s="3"/>
      <c r="V254" s="3"/>
      <c r="W254" s="3"/>
      <c r="X254" s="4">
        <v>0.3</v>
      </c>
      <c r="Y254" s="3"/>
      <c r="Z254" s="3"/>
      <c r="AA254" s="4">
        <v>0.4</v>
      </c>
    </row>
    <row r="255" spans="1:27" ht="12.75">
      <c r="A255" s="2" t="s">
        <v>314</v>
      </c>
      <c r="B255" s="3"/>
      <c r="C255" s="3"/>
      <c r="D255" s="3"/>
      <c r="E255" s="3"/>
      <c r="F255" s="4">
        <v>0.4</v>
      </c>
      <c r="G255" s="3"/>
      <c r="H255" s="3">
        <v>0.4</v>
      </c>
      <c r="I255" s="3"/>
      <c r="J255" s="3"/>
      <c r="K255" s="3"/>
      <c r="L255" s="3"/>
      <c r="M255" s="4">
        <v>0.4</v>
      </c>
      <c r="N255" s="26"/>
      <c r="O255" s="3"/>
      <c r="P255" s="4"/>
      <c r="Q255" s="3"/>
      <c r="R255" s="3"/>
      <c r="S255" s="4">
        <v>0.4</v>
      </c>
      <c r="T255" s="3"/>
      <c r="U255" s="3"/>
      <c r="V255" s="3"/>
      <c r="W255" s="3"/>
      <c r="X255" s="4">
        <v>0.4</v>
      </c>
      <c r="Y255" s="3"/>
      <c r="Z255" s="3"/>
      <c r="AA255" s="4">
        <v>0.4</v>
      </c>
    </row>
    <row r="256" spans="1:27" ht="12.75">
      <c r="A256" s="2" t="s">
        <v>315</v>
      </c>
      <c r="B256" s="3"/>
      <c r="C256" s="3"/>
      <c r="D256" s="3"/>
      <c r="E256" s="3"/>
      <c r="F256" s="4">
        <v>0.4</v>
      </c>
      <c r="G256" s="3"/>
      <c r="H256" s="3">
        <v>0.4</v>
      </c>
      <c r="I256" s="3"/>
      <c r="J256" s="3"/>
      <c r="K256" s="3"/>
      <c r="L256" s="3"/>
      <c r="M256" s="4">
        <v>0.4</v>
      </c>
      <c r="N256" s="26"/>
      <c r="O256" s="3"/>
      <c r="P256" s="4"/>
      <c r="Q256" s="3"/>
      <c r="R256" s="3"/>
      <c r="S256" s="4">
        <v>0.4</v>
      </c>
      <c r="T256" s="3"/>
      <c r="U256" s="3"/>
      <c r="V256" s="3"/>
      <c r="W256" s="3"/>
      <c r="X256" s="4">
        <v>0.4</v>
      </c>
      <c r="Y256" s="3"/>
      <c r="Z256" s="3"/>
      <c r="AA256" s="4">
        <v>0.5</v>
      </c>
    </row>
    <row r="257" spans="1:27" ht="15.75">
      <c r="A257" s="82" t="s">
        <v>104</v>
      </c>
      <c r="B257" s="80"/>
      <c r="C257" s="80"/>
      <c r="D257" s="80"/>
      <c r="E257" s="80"/>
      <c r="F257" s="80"/>
      <c r="G257" s="80"/>
      <c r="H257" s="80"/>
      <c r="I257" s="80"/>
      <c r="J257" s="80"/>
      <c r="K257" s="80"/>
      <c r="L257" s="80"/>
      <c r="M257" s="80"/>
      <c r="N257" s="84"/>
      <c r="O257" s="80"/>
      <c r="P257" s="80"/>
      <c r="Q257" s="80"/>
      <c r="R257" s="80"/>
      <c r="S257" s="80"/>
      <c r="T257" s="80"/>
      <c r="U257" s="80"/>
      <c r="V257" s="80"/>
      <c r="W257" s="80"/>
      <c r="X257" s="80"/>
      <c r="Y257" s="80"/>
      <c r="Z257" s="80"/>
      <c r="AA257" s="85"/>
    </row>
    <row r="258" spans="1:27" ht="12.75">
      <c r="A258" s="86" t="s">
        <v>105</v>
      </c>
      <c r="B258" s="80"/>
      <c r="C258" s="80"/>
      <c r="D258" s="80"/>
      <c r="E258" s="80"/>
      <c r="F258" s="80"/>
      <c r="G258" s="80"/>
      <c r="H258" s="80"/>
      <c r="I258" s="80"/>
      <c r="J258" s="80"/>
      <c r="K258" s="80"/>
      <c r="L258" s="80"/>
      <c r="M258" s="80"/>
      <c r="N258" s="84"/>
      <c r="O258" s="80"/>
      <c r="P258" s="80"/>
      <c r="Q258" s="80"/>
      <c r="R258" s="80"/>
      <c r="S258" s="80"/>
      <c r="T258" s="80"/>
      <c r="U258" s="80"/>
      <c r="V258" s="80"/>
      <c r="W258" s="80"/>
      <c r="X258" s="80"/>
      <c r="Y258" s="80"/>
      <c r="Z258" s="80"/>
      <c r="AA258" s="85"/>
    </row>
    <row r="259" spans="1:27" ht="12.75">
      <c r="A259" s="13" t="s">
        <v>316</v>
      </c>
      <c r="B259" s="5">
        <v>1.9</v>
      </c>
      <c r="C259" s="5"/>
      <c r="D259" s="5"/>
      <c r="E259" s="5"/>
      <c r="F259" s="16"/>
      <c r="G259" s="5"/>
      <c r="H259" s="5"/>
      <c r="I259" s="5"/>
      <c r="J259" s="5"/>
      <c r="K259" s="5"/>
      <c r="L259" s="5"/>
      <c r="M259" s="16"/>
      <c r="N259" s="24"/>
      <c r="O259" s="5"/>
      <c r="P259" s="16"/>
      <c r="Q259" s="5"/>
      <c r="R259" s="5"/>
      <c r="S259" s="16"/>
      <c r="T259" s="5"/>
      <c r="U259" s="5"/>
      <c r="V259" s="5"/>
      <c r="W259" s="5"/>
      <c r="X259" s="16"/>
      <c r="Y259" s="5"/>
      <c r="Z259" s="5"/>
      <c r="AA259" s="16"/>
    </row>
    <row r="260" spans="1:27" ht="12.75">
      <c r="A260" s="2" t="s">
        <v>317</v>
      </c>
      <c r="B260" s="3">
        <v>3.1</v>
      </c>
      <c r="C260" s="3"/>
      <c r="D260" s="3">
        <v>3.4</v>
      </c>
      <c r="E260" s="3">
        <v>5.7</v>
      </c>
      <c r="F260" s="4"/>
      <c r="G260" s="3">
        <v>3.1</v>
      </c>
      <c r="H260" s="3"/>
      <c r="I260" s="3"/>
      <c r="J260" s="3">
        <v>3.4</v>
      </c>
      <c r="K260" s="3"/>
      <c r="L260" s="3">
        <v>5.7</v>
      </c>
      <c r="M260" s="4"/>
      <c r="N260" s="26"/>
      <c r="O260" s="3"/>
      <c r="P260" s="4"/>
      <c r="Q260" s="3">
        <v>3.2</v>
      </c>
      <c r="R260" s="3">
        <v>3.2</v>
      </c>
      <c r="S260" s="4"/>
      <c r="T260" s="3">
        <v>5.4</v>
      </c>
      <c r="U260" s="3">
        <v>5.4</v>
      </c>
      <c r="V260" s="3">
        <v>5.4</v>
      </c>
      <c r="W260" s="3"/>
      <c r="X260" s="4"/>
      <c r="Y260" s="3">
        <v>6.5</v>
      </c>
      <c r="Z260" s="3">
        <v>6.5</v>
      </c>
      <c r="AA260" s="4"/>
    </row>
    <row r="261" spans="1:27" ht="12.75">
      <c r="A261" s="2" t="s">
        <v>318</v>
      </c>
      <c r="B261" s="3">
        <v>3.4</v>
      </c>
      <c r="C261" s="3"/>
      <c r="D261" s="3">
        <v>3.7</v>
      </c>
      <c r="E261" s="3">
        <v>6</v>
      </c>
      <c r="F261" s="4"/>
      <c r="G261" s="3">
        <v>3.4</v>
      </c>
      <c r="H261" s="3"/>
      <c r="I261" s="3"/>
      <c r="J261" s="3">
        <v>3.7</v>
      </c>
      <c r="K261" s="3"/>
      <c r="L261" s="3">
        <v>6</v>
      </c>
      <c r="M261" s="4"/>
      <c r="N261" s="26"/>
      <c r="O261" s="3"/>
      <c r="P261" s="4"/>
      <c r="Q261" s="3"/>
      <c r="R261" s="3"/>
      <c r="S261" s="4"/>
      <c r="T261" s="3"/>
      <c r="U261" s="3"/>
      <c r="V261" s="3"/>
      <c r="W261" s="3"/>
      <c r="X261" s="4"/>
      <c r="Y261" s="3"/>
      <c r="Z261" s="3"/>
      <c r="AA261" s="4"/>
    </row>
    <row r="262" spans="1:27" ht="12.75">
      <c r="A262" s="2" t="s">
        <v>544</v>
      </c>
      <c r="B262" s="3">
        <v>1.1</v>
      </c>
      <c r="C262" s="3">
        <v>1.1</v>
      </c>
      <c r="D262" s="3">
        <v>1.1</v>
      </c>
      <c r="E262" s="3">
        <v>1.1</v>
      </c>
      <c r="F262" s="4"/>
      <c r="G262" s="3">
        <v>1.1</v>
      </c>
      <c r="H262" s="3">
        <v>1.1</v>
      </c>
      <c r="I262" s="3">
        <v>1.1</v>
      </c>
      <c r="J262" s="3">
        <v>1.1</v>
      </c>
      <c r="K262" s="3">
        <v>1.1</v>
      </c>
      <c r="L262" s="3">
        <v>1.1</v>
      </c>
      <c r="M262" s="4"/>
      <c r="N262" s="26"/>
      <c r="O262" s="3"/>
      <c r="P262" s="4"/>
      <c r="Q262" s="3">
        <v>1.1</v>
      </c>
      <c r="R262" s="3">
        <v>1.1</v>
      </c>
      <c r="S262" s="4"/>
      <c r="T262" s="3">
        <v>1.1</v>
      </c>
      <c r="U262" s="3">
        <v>1.1</v>
      </c>
      <c r="V262" s="3">
        <v>1.1</v>
      </c>
      <c r="W262" s="3">
        <v>1.1</v>
      </c>
      <c r="X262" s="4"/>
      <c r="Y262" s="3">
        <v>1.2</v>
      </c>
      <c r="Z262" s="3">
        <v>1.2</v>
      </c>
      <c r="AA262" s="4"/>
    </row>
    <row r="263" spans="1:27" ht="12.75">
      <c r="A263" s="2" t="s">
        <v>320</v>
      </c>
      <c r="B263" s="3"/>
      <c r="C263" s="3"/>
      <c r="D263" s="3"/>
      <c r="E263" s="3"/>
      <c r="F263" s="4"/>
      <c r="G263" s="3"/>
      <c r="H263" s="3"/>
      <c r="I263" s="3"/>
      <c r="J263" s="3"/>
      <c r="K263" s="3"/>
      <c r="L263" s="3"/>
      <c r="M263" s="4"/>
      <c r="N263" s="26"/>
      <c r="O263" s="3"/>
      <c r="P263" s="4"/>
      <c r="Q263" s="3"/>
      <c r="R263" s="3"/>
      <c r="S263" s="4"/>
      <c r="T263" s="3"/>
      <c r="U263" s="3"/>
      <c r="V263" s="3"/>
      <c r="W263" s="3"/>
      <c r="X263" s="4"/>
      <c r="Y263" s="3"/>
      <c r="Z263" s="3"/>
      <c r="AA263" s="4"/>
    </row>
    <row r="264" spans="1:27" ht="12.75">
      <c r="A264" s="2" t="s">
        <v>321</v>
      </c>
      <c r="B264" s="3">
        <v>0.43</v>
      </c>
      <c r="C264" s="3">
        <v>0.43</v>
      </c>
      <c r="D264" s="3">
        <v>0.43</v>
      </c>
      <c r="E264" s="3">
        <v>0.43</v>
      </c>
      <c r="F264" s="4"/>
      <c r="G264" s="3">
        <v>0.43</v>
      </c>
      <c r="H264" s="3">
        <v>0.43</v>
      </c>
      <c r="I264" s="3">
        <v>0.43</v>
      </c>
      <c r="J264" s="3">
        <v>0.43</v>
      </c>
      <c r="K264" s="3">
        <v>0.43</v>
      </c>
      <c r="L264" s="3">
        <v>0.43</v>
      </c>
      <c r="M264" s="4"/>
      <c r="N264" s="26"/>
      <c r="O264" s="3"/>
      <c r="P264" s="4"/>
      <c r="Q264" s="3">
        <v>0.7</v>
      </c>
      <c r="R264" s="3">
        <v>0.7</v>
      </c>
      <c r="S264" s="4"/>
      <c r="T264" s="3">
        <v>0.43</v>
      </c>
      <c r="U264" s="3">
        <v>0.43</v>
      </c>
      <c r="V264" s="3">
        <v>0.43</v>
      </c>
      <c r="W264" s="3"/>
      <c r="X264" s="4"/>
      <c r="Y264" s="3">
        <v>0.8</v>
      </c>
      <c r="Z264" s="3">
        <v>0.8</v>
      </c>
      <c r="AA264" s="4"/>
    </row>
    <row r="265" spans="1:27" ht="12.75">
      <c r="A265" s="2" t="s">
        <v>322</v>
      </c>
      <c r="B265" s="3">
        <v>0.7</v>
      </c>
      <c r="C265" s="3"/>
      <c r="D265" s="3">
        <v>0.7</v>
      </c>
      <c r="E265" s="3">
        <v>0.7</v>
      </c>
      <c r="F265" s="4"/>
      <c r="G265" s="3">
        <v>0.7</v>
      </c>
      <c r="H265" s="3"/>
      <c r="I265" s="3"/>
      <c r="J265" s="3">
        <v>0.7</v>
      </c>
      <c r="K265" s="3"/>
      <c r="L265" s="3">
        <v>0.7</v>
      </c>
      <c r="M265" s="4"/>
      <c r="N265" s="26"/>
      <c r="O265" s="3"/>
      <c r="P265" s="4"/>
      <c r="Q265" s="3"/>
      <c r="R265" s="3"/>
      <c r="S265" s="4"/>
      <c r="T265" s="3"/>
      <c r="U265" s="3"/>
      <c r="V265" s="3"/>
      <c r="W265" s="3"/>
      <c r="X265" s="4"/>
      <c r="Y265" s="3"/>
      <c r="Z265" s="3"/>
      <c r="AA265" s="4"/>
    </row>
    <row r="266" spans="1:27" ht="12.75">
      <c r="A266" s="2" t="s">
        <v>323</v>
      </c>
      <c r="B266" s="3">
        <v>2.2</v>
      </c>
      <c r="C266" s="3"/>
      <c r="D266" s="3">
        <v>2.2</v>
      </c>
      <c r="E266" s="3">
        <v>2.2</v>
      </c>
      <c r="F266" s="4"/>
      <c r="G266" s="3">
        <v>2.5</v>
      </c>
      <c r="H266" s="3"/>
      <c r="I266" s="3"/>
      <c r="J266" s="3">
        <v>2.5</v>
      </c>
      <c r="K266" s="3"/>
      <c r="L266" s="3">
        <v>2.5</v>
      </c>
      <c r="M266" s="4"/>
      <c r="N266" s="26"/>
      <c r="O266" s="3"/>
      <c r="P266" s="4"/>
      <c r="Q266" s="3">
        <v>2.2</v>
      </c>
      <c r="R266" s="3">
        <v>2.2</v>
      </c>
      <c r="S266" s="4"/>
      <c r="T266" s="3">
        <v>2.5</v>
      </c>
      <c r="U266" s="3">
        <v>2.5</v>
      </c>
      <c r="V266" s="3">
        <v>2.5</v>
      </c>
      <c r="W266" s="3"/>
      <c r="X266" s="4"/>
      <c r="Y266" s="3">
        <v>2.5</v>
      </c>
      <c r="Z266" s="3">
        <v>2.5</v>
      </c>
      <c r="AA266" s="4"/>
    </row>
    <row r="267" spans="1:27" ht="12.75">
      <c r="A267" s="86" t="s">
        <v>106</v>
      </c>
      <c r="B267" s="93"/>
      <c r="C267" s="93"/>
      <c r="D267" s="93"/>
      <c r="E267" s="93"/>
      <c r="F267" s="93"/>
      <c r="G267" s="93"/>
      <c r="H267" s="93"/>
      <c r="I267" s="93"/>
      <c r="J267" s="93"/>
      <c r="K267" s="93"/>
      <c r="L267" s="93"/>
      <c r="M267" s="93"/>
      <c r="N267" s="42"/>
      <c r="O267" s="93"/>
      <c r="P267" s="93"/>
      <c r="Q267" s="93"/>
      <c r="R267" s="93"/>
      <c r="S267" s="93"/>
      <c r="T267" s="93"/>
      <c r="U267" s="93"/>
      <c r="V267" s="93"/>
      <c r="W267" s="93"/>
      <c r="X267" s="93"/>
      <c r="Y267" s="93"/>
      <c r="Z267" s="93"/>
      <c r="AA267" s="78"/>
    </row>
    <row r="268" spans="1:27" ht="12.75">
      <c r="A268" s="13" t="s">
        <v>324</v>
      </c>
      <c r="B268" s="5">
        <v>0.2</v>
      </c>
      <c r="C268" s="5"/>
      <c r="D268" s="5">
        <v>0.2</v>
      </c>
      <c r="E268" s="5">
        <v>0.2</v>
      </c>
      <c r="F268" s="16"/>
      <c r="G268" s="5">
        <v>0.2</v>
      </c>
      <c r="H268" s="5"/>
      <c r="I268" s="5"/>
      <c r="J268" s="5">
        <v>0.2</v>
      </c>
      <c r="K268" s="5"/>
      <c r="L268" s="5">
        <v>0.2</v>
      </c>
      <c r="M268" s="16"/>
      <c r="N268" s="24"/>
      <c r="O268" s="5"/>
      <c r="P268" s="16"/>
      <c r="Q268" s="5">
        <v>0.3</v>
      </c>
      <c r="R268" s="5">
        <v>0.3</v>
      </c>
      <c r="S268" s="16"/>
      <c r="T268" s="5">
        <v>0.3</v>
      </c>
      <c r="U268" s="5">
        <v>0.3</v>
      </c>
      <c r="V268" s="5">
        <v>0.3</v>
      </c>
      <c r="W268" s="5"/>
      <c r="X268" s="16"/>
      <c r="Y268" s="5">
        <v>0.4</v>
      </c>
      <c r="Z268" s="5">
        <v>0.4</v>
      </c>
      <c r="AA268" s="16"/>
    </row>
    <row r="269" spans="1:27" ht="12.75">
      <c r="A269" s="2" t="s">
        <v>325</v>
      </c>
      <c r="B269" s="3">
        <v>0.5</v>
      </c>
      <c r="C269" s="3"/>
      <c r="D269" s="3">
        <v>0.5</v>
      </c>
      <c r="E269" s="3">
        <v>0.5</v>
      </c>
      <c r="F269" s="4"/>
      <c r="G269" s="3">
        <v>0.5</v>
      </c>
      <c r="H269" s="3"/>
      <c r="I269" s="3"/>
      <c r="J269" s="3">
        <v>0.5</v>
      </c>
      <c r="K269" s="3"/>
      <c r="L269" s="3">
        <v>0.5</v>
      </c>
      <c r="M269" s="4"/>
      <c r="N269" s="26"/>
      <c r="O269" s="3"/>
      <c r="P269" s="4"/>
      <c r="Q269" s="3">
        <v>0.6</v>
      </c>
      <c r="R269" s="3">
        <v>0.6</v>
      </c>
      <c r="S269" s="4"/>
      <c r="T269" s="3">
        <v>0.6</v>
      </c>
      <c r="U269" s="3">
        <v>0.6</v>
      </c>
      <c r="V269" s="3">
        <v>0.6</v>
      </c>
      <c r="W269" s="3"/>
      <c r="X269" s="4"/>
      <c r="Y269" s="3">
        <v>0.7</v>
      </c>
      <c r="Z269" s="3">
        <v>0.7</v>
      </c>
      <c r="AA269" s="4"/>
    </row>
    <row r="270" spans="1:27" ht="12.75">
      <c r="A270" s="2" t="s">
        <v>326</v>
      </c>
      <c r="B270" s="3">
        <v>1.6</v>
      </c>
      <c r="C270" s="3"/>
      <c r="D270" s="3">
        <v>1.6</v>
      </c>
      <c r="E270" s="3">
        <v>1.6</v>
      </c>
      <c r="F270" s="4"/>
      <c r="G270" s="3">
        <v>1.8</v>
      </c>
      <c r="H270" s="3"/>
      <c r="I270" s="3"/>
      <c r="J270" s="3">
        <v>1.8</v>
      </c>
      <c r="K270" s="3"/>
      <c r="L270" s="3">
        <v>1.8</v>
      </c>
      <c r="M270" s="4"/>
      <c r="N270" s="26"/>
      <c r="O270" s="3"/>
      <c r="P270" s="4"/>
      <c r="Q270" s="3">
        <v>1.9</v>
      </c>
      <c r="R270" s="3">
        <v>1.9</v>
      </c>
      <c r="S270" s="4"/>
      <c r="T270" s="3">
        <v>2.1</v>
      </c>
      <c r="U270" s="3">
        <v>2.1</v>
      </c>
      <c r="V270" s="3">
        <v>2.1</v>
      </c>
      <c r="W270" s="3"/>
      <c r="X270" s="4"/>
      <c r="Y270" s="3">
        <v>2.5</v>
      </c>
      <c r="Z270" s="3">
        <v>2.5</v>
      </c>
      <c r="AA270" s="4"/>
    </row>
    <row r="271" spans="1:27" ht="12.75">
      <c r="A271" s="2" t="s">
        <v>327</v>
      </c>
      <c r="B271" s="3">
        <v>0.75</v>
      </c>
      <c r="C271" s="3"/>
      <c r="D271" s="3">
        <v>0.75</v>
      </c>
      <c r="E271" s="3">
        <v>0.75</v>
      </c>
      <c r="F271" s="4"/>
      <c r="G271" s="3">
        <v>0.75</v>
      </c>
      <c r="H271" s="3"/>
      <c r="I271" s="3"/>
      <c r="J271" s="3">
        <v>0.75</v>
      </c>
      <c r="K271" s="3"/>
      <c r="L271" s="3">
        <v>0.75</v>
      </c>
      <c r="M271" s="4"/>
      <c r="N271" s="26"/>
      <c r="O271" s="3"/>
      <c r="P271" s="4"/>
      <c r="Q271" s="3">
        <v>0.9</v>
      </c>
      <c r="R271" s="3">
        <v>0.9</v>
      </c>
      <c r="S271" s="4"/>
      <c r="T271" s="3">
        <v>0.9</v>
      </c>
      <c r="U271" s="3">
        <v>0.9</v>
      </c>
      <c r="V271" s="3">
        <v>0.9</v>
      </c>
      <c r="W271" s="3"/>
      <c r="X271" s="4"/>
      <c r="Y271" s="3">
        <v>1</v>
      </c>
      <c r="Z271" s="3">
        <v>1</v>
      </c>
      <c r="AA271" s="4"/>
    </row>
    <row r="272" spans="1:27" ht="12.75">
      <c r="A272" s="2" t="s">
        <v>328</v>
      </c>
      <c r="B272" s="3">
        <v>0.4</v>
      </c>
      <c r="C272" s="3"/>
      <c r="D272" s="3">
        <v>0.4</v>
      </c>
      <c r="E272" s="3">
        <v>0.4</v>
      </c>
      <c r="F272" s="4"/>
      <c r="G272" s="3">
        <v>0.4</v>
      </c>
      <c r="H272" s="3"/>
      <c r="I272" s="3"/>
      <c r="J272" s="3">
        <v>0.4</v>
      </c>
      <c r="K272" s="3"/>
      <c r="L272" s="3">
        <v>0.4</v>
      </c>
      <c r="M272" s="4"/>
      <c r="N272" s="26"/>
      <c r="O272" s="3"/>
      <c r="P272" s="4"/>
      <c r="Q272" s="3">
        <v>0.5</v>
      </c>
      <c r="R272" s="3">
        <v>0.5</v>
      </c>
      <c r="S272" s="4"/>
      <c r="T272" s="3">
        <v>0.5</v>
      </c>
      <c r="U272" s="3">
        <v>0.5</v>
      </c>
      <c r="V272" s="3">
        <v>0.5</v>
      </c>
      <c r="W272" s="3"/>
      <c r="X272" s="4"/>
      <c r="Y272" s="3">
        <v>0.7</v>
      </c>
      <c r="Z272" s="3">
        <v>0.7</v>
      </c>
      <c r="AA272" s="4"/>
    </row>
    <row r="273" spans="1:27" ht="12.75">
      <c r="A273" s="86" t="s">
        <v>185</v>
      </c>
      <c r="B273" s="80"/>
      <c r="C273" s="80"/>
      <c r="D273" s="80"/>
      <c r="E273" s="80"/>
      <c r="F273" s="80"/>
      <c r="G273" s="80"/>
      <c r="H273" s="80"/>
      <c r="I273" s="80"/>
      <c r="J273" s="80"/>
      <c r="K273" s="80"/>
      <c r="L273" s="80"/>
      <c r="M273" s="80"/>
      <c r="N273" s="84"/>
      <c r="O273" s="80"/>
      <c r="P273" s="80"/>
      <c r="Q273" s="80"/>
      <c r="R273" s="80"/>
      <c r="S273" s="80"/>
      <c r="T273" s="80"/>
      <c r="U273" s="80"/>
      <c r="V273" s="80"/>
      <c r="W273" s="80"/>
      <c r="X273" s="80"/>
      <c r="Y273" s="80"/>
      <c r="Z273" s="80"/>
      <c r="AA273" s="85"/>
    </row>
    <row r="274" spans="1:27" ht="12.75">
      <c r="A274" s="2" t="s">
        <v>108</v>
      </c>
      <c r="B274" s="107">
        <v>0.65</v>
      </c>
      <c r="C274" s="107">
        <v>0.65</v>
      </c>
      <c r="D274" s="107">
        <v>0.65</v>
      </c>
      <c r="E274" s="107">
        <v>0.65</v>
      </c>
      <c r="F274" s="4"/>
      <c r="G274" s="107">
        <v>0.65</v>
      </c>
      <c r="H274" s="107">
        <v>0.65</v>
      </c>
      <c r="I274" s="107">
        <v>0.65</v>
      </c>
      <c r="J274" s="107">
        <v>0.65</v>
      </c>
      <c r="K274" s="3"/>
      <c r="L274" s="107">
        <v>0.65</v>
      </c>
      <c r="M274" s="4"/>
      <c r="N274" s="26"/>
      <c r="O274" s="3"/>
      <c r="P274" s="4"/>
      <c r="Q274" s="107">
        <v>0.65</v>
      </c>
      <c r="R274" s="107">
        <v>0.65</v>
      </c>
      <c r="S274" s="4"/>
      <c r="T274" s="107">
        <v>0.65</v>
      </c>
      <c r="U274" s="107">
        <v>0.65</v>
      </c>
      <c r="V274" s="107">
        <v>0.65</v>
      </c>
      <c r="W274" s="3"/>
      <c r="X274" s="4"/>
      <c r="Y274" s="107">
        <v>0.65</v>
      </c>
      <c r="Z274" s="107">
        <v>0.65</v>
      </c>
      <c r="AA274" s="4"/>
    </row>
    <row r="275" spans="1:27" ht="12.75">
      <c r="A275" s="2" t="s">
        <v>109</v>
      </c>
      <c r="B275" s="3">
        <v>1</v>
      </c>
      <c r="C275" s="3"/>
      <c r="D275" s="3">
        <v>1</v>
      </c>
      <c r="E275" s="3">
        <v>1</v>
      </c>
      <c r="F275" s="4"/>
      <c r="G275" s="3">
        <v>1</v>
      </c>
      <c r="H275" s="3"/>
      <c r="I275" s="3"/>
      <c r="J275" s="3">
        <v>1</v>
      </c>
      <c r="K275" s="3"/>
      <c r="L275" s="3">
        <v>1</v>
      </c>
      <c r="M275" s="4"/>
      <c r="N275" s="26"/>
      <c r="O275" s="3"/>
      <c r="P275" s="4"/>
      <c r="Q275" s="3">
        <v>1</v>
      </c>
      <c r="R275" s="3">
        <v>1</v>
      </c>
      <c r="S275" s="4"/>
      <c r="T275" s="3">
        <v>1</v>
      </c>
      <c r="U275" s="3">
        <v>1</v>
      </c>
      <c r="V275" s="3">
        <v>1</v>
      </c>
      <c r="W275" s="3"/>
      <c r="X275" s="4"/>
      <c r="Y275" s="3">
        <v>1</v>
      </c>
      <c r="Z275" s="3">
        <v>1</v>
      </c>
      <c r="AA275" s="4"/>
    </row>
    <row r="276" spans="1:27" ht="12.75">
      <c r="A276" s="2" t="s">
        <v>329</v>
      </c>
      <c r="B276" s="3">
        <v>1.5</v>
      </c>
      <c r="C276" s="3"/>
      <c r="D276" s="3">
        <v>1.5</v>
      </c>
      <c r="E276" s="3">
        <v>1.5</v>
      </c>
      <c r="F276" s="4"/>
      <c r="G276" s="3">
        <v>1.72</v>
      </c>
      <c r="H276" s="3"/>
      <c r="I276" s="3"/>
      <c r="J276" s="3">
        <v>1.72</v>
      </c>
      <c r="K276" s="3"/>
      <c r="L276" s="3">
        <v>1.5</v>
      </c>
      <c r="M276" s="4"/>
      <c r="N276" s="26"/>
      <c r="O276" s="3"/>
      <c r="P276" s="4"/>
      <c r="Q276" s="3">
        <v>1.5</v>
      </c>
      <c r="R276" s="3">
        <v>1.5</v>
      </c>
      <c r="S276" s="4"/>
      <c r="T276" s="3">
        <v>2.15</v>
      </c>
      <c r="U276" s="3">
        <v>2.15</v>
      </c>
      <c r="V276" s="3">
        <v>2.7</v>
      </c>
      <c r="W276" s="3"/>
      <c r="X276" s="4"/>
      <c r="Y276" s="3">
        <v>1.5</v>
      </c>
      <c r="Z276" s="3">
        <v>1.9</v>
      </c>
      <c r="AA276" s="4"/>
    </row>
    <row r="277" spans="1:27" ht="12.75">
      <c r="A277" s="2" t="s">
        <v>330</v>
      </c>
      <c r="B277" s="3">
        <v>0.35</v>
      </c>
      <c r="C277" s="3"/>
      <c r="D277" s="3">
        <v>0.35</v>
      </c>
      <c r="E277" s="3">
        <v>0.45</v>
      </c>
      <c r="F277" s="4"/>
      <c r="G277" s="3">
        <v>0.35</v>
      </c>
      <c r="H277" s="3"/>
      <c r="I277" s="3"/>
      <c r="J277" s="3">
        <v>0.35</v>
      </c>
      <c r="K277" s="3"/>
      <c r="L277" s="3">
        <v>0.45</v>
      </c>
      <c r="M277" s="4"/>
      <c r="N277" s="26"/>
      <c r="O277" s="3"/>
      <c r="P277" s="4"/>
      <c r="Q277" s="3"/>
      <c r="R277" s="3"/>
      <c r="S277" s="4"/>
      <c r="T277" s="3"/>
      <c r="U277" s="3"/>
      <c r="V277" s="3"/>
      <c r="W277" s="3"/>
      <c r="X277" s="4"/>
      <c r="Y277" s="3">
        <v>0.5</v>
      </c>
      <c r="Z277" s="3"/>
      <c r="AA277" s="4"/>
    </row>
    <row r="278" spans="1:27" ht="12.75">
      <c r="A278" s="2" t="s">
        <v>487</v>
      </c>
      <c r="B278" s="3">
        <v>0.4</v>
      </c>
      <c r="C278" s="3"/>
      <c r="D278" s="3">
        <v>0.4</v>
      </c>
      <c r="E278" s="3">
        <v>0.4</v>
      </c>
      <c r="F278" s="4"/>
      <c r="G278" s="3">
        <v>0.4</v>
      </c>
      <c r="H278" s="3"/>
      <c r="I278" s="3"/>
      <c r="J278" s="3">
        <v>0.4</v>
      </c>
      <c r="K278" s="3"/>
      <c r="L278" s="3">
        <v>0.4</v>
      </c>
      <c r="M278" s="4"/>
      <c r="N278" s="26"/>
      <c r="O278" s="3"/>
      <c r="P278" s="4"/>
      <c r="Q278" s="3">
        <v>0.5</v>
      </c>
      <c r="R278" s="3">
        <v>0.5</v>
      </c>
      <c r="S278" s="4"/>
      <c r="T278" s="3">
        <v>0.6</v>
      </c>
      <c r="U278" s="3">
        <v>0.6</v>
      </c>
      <c r="V278" s="3">
        <v>0.6</v>
      </c>
      <c r="W278" s="3"/>
      <c r="X278" s="4"/>
      <c r="Y278" s="3">
        <v>0.7</v>
      </c>
      <c r="Z278" s="3">
        <v>0.7</v>
      </c>
      <c r="AA278" s="4"/>
    </row>
    <row r="279" spans="1:27" ht="12.75">
      <c r="A279" s="2" t="s">
        <v>332</v>
      </c>
      <c r="B279" s="3">
        <v>1.29</v>
      </c>
      <c r="C279" s="3"/>
      <c r="D279" s="3">
        <v>1.29</v>
      </c>
      <c r="E279" s="3">
        <v>2.5</v>
      </c>
      <c r="F279" s="4"/>
      <c r="G279" s="3">
        <v>1.29</v>
      </c>
      <c r="H279" s="3"/>
      <c r="I279" s="3"/>
      <c r="J279" s="3">
        <v>1.29</v>
      </c>
      <c r="K279" s="3"/>
      <c r="L279" s="3">
        <v>2.5</v>
      </c>
      <c r="M279" s="4"/>
      <c r="N279" s="26"/>
      <c r="O279" s="3"/>
      <c r="P279" s="4"/>
      <c r="Q279" s="3">
        <v>2.4</v>
      </c>
      <c r="R279" s="3">
        <v>2.4</v>
      </c>
      <c r="S279" s="4"/>
      <c r="T279" s="3">
        <v>2.5</v>
      </c>
      <c r="U279" s="3">
        <v>2.5</v>
      </c>
      <c r="V279" s="3">
        <v>3</v>
      </c>
      <c r="W279" s="3"/>
      <c r="X279" s="4"/>
      <c r="Y279" s="3">
        <v>2</v>
      </c>
      <c r="Z279" s="3">
        <v>2</v>
      </c>
      <c r="AA279" s="4"/>
    </row>
    <row r="280" spans="1:27" ht="12.75">
      <c r="A280" s="86" t="s">
        <v>186</v>
      </c>
      <c r="B280" s="93"/>
      <c r="C280" s="93"/>
      <c r="D280" s="93"/>
      <c r="E280" s="93"/>
      <c r="F280" s="93"/>
      <c r="G280" s="93"/>
      <c r="H280" s="93"/>
      <c r="I280" s="93"/>
      <c r="J280" s="93"/>
      <c r="K280" s="93"/>
      <c r="L280" s="93"/>
      <c r="M280" s="93"/>
      <c r="N280" s="42"/>
      <c r="O280" s="93"/>
      <c r="P280" s="93"/>
      <c r="Q280" s="93"/>
      <c r="R280" s="93"/>
      <c r="S280" s="93"/>
      <c r="T280" s="93"/>
      <c r="U280" s="93"/>
      <c r="V280" s="93"/>
      <c r="W280" s="93"/>
      <c r="X280" s="93"/>
      <c r="Y280" s="93"/>
      <c r="Z280" s="93"/>
      <c r="AA280" s="78"/>
    </row>
    <row r="281" spans="1:27" ht="12.75">
      <c r="A281" s="13" t="s">
        <v>111</v>
      </c>
      <c r="B281" s="5"/>
      <c r="C281" s="5">
        <v>1</v>
      </c>
      <c r="D281" s="5"/>
      <c r="E281" s="5"/>
      <c r="F281" s="16"/>
      <c r="G281" s="5"/>
      <c r="H281" s="5"/>
      <c r="I281" s="5">
        <v>1</v>
      </c>
      <c r="J281" s="5"/>
      <c r="K281" s="5"/>
      <c r="L281" s="5"/>
      <c r="M281" s="16"/>
      <c r="N281" s="24">
        <v>1</v>
      </c>
      <c r="O281" s="5"/>
      <c r="P281" s="16"/>
      <c r="Q281" s="5">
        <v>1</v>
      </c>
      <c r="R281" s="5"/>
      <c r="S281" s="16"/>
      <c r="T281" s="5"/>
      <c r="U281" s="5">
        <v>1</v>
      </c>
      <c r="V281" s="5"/>
      <c r="W281" s="5"/>
      <c r="X281" s="16"/>
      <c r="Y281" s="5">
        <v>1.5</v>
      </c>
      <c r="Z281" s="5" t="s">
        <v>159</v>
      </c>
      <c r="AA281" s="16"/>
    </row>
    <row r="282" spans="1:27" ht="12.75">
      <c r="A282" s="2" t="s">
        <v>112</v>
      </c>
      <c r="B282" s="107">
        <v>0.65</v>
      </c>
      <c r="C282" s="107">
        <v>0.65</v>
      </c>
      <c r="D282" s="107">
        <v>0.65</v>
      </c>
      <c r="E282" s="107">
        <v>0.65</v>
      </c>
      <c r="F282" s="4"/>
      <c r="G282" s="107">
        <v>0.65</v>
      </c>
      <c r="H282" s="107">
        <v>0.65</v>
      </c>
      <c r="I282" s="107">
        <v>0.65</v>
      </c>
      <c r="J282" s="107">
        <v>0.65</v>
      </c>
      <c r="K282" s="107">
        <v>0.65</v>
      </c>
      <c r="L282" s="107">
        <v>0.65</v>
      </c>
      <c r="M282" s="4"/>
      <c r="N282" s="26"/>
      <c r="O282" s="3"/>
      <c r="P282" s="4"/>
      <c r="Q282" s="107">
        <v>0.65</v>
      </c>
      <c r="R282" s="107">
        <v>0.65</v>
      </c>
      <c r="S282" s="107">
        <v>0.65</v>
      </c>
      <c r="T282" s="107">
        <v>0.65</v>
      </c>
      <c r="U282" s="107">
        <v>0.65</v>
      </c>
      <c r="V282" s="107">
        <v>0.65</v>
      </c>
      <c r="W282" s="107">
        <v>0.65</v>
      </c>
      <c r="X282" s="4"/>
      <c r="Y282" s="3">
        <v>1</v>
      </c>
      <c r="Z282" s="3">
        <v>1</v>
      </c>
      <c r="AA282" s="4"/>
    </row>
    <row r="283" spans="1:27" ht="12.75">
      <c r="A283" s="2" t="s">
        <v>333</v>
      </c>
      <c r="B283" s="3">
        <v>0.86</v>
      </c>
      <c r="C283" s="3"/>
      <c r="D283" s="3">
        <v>0.86</v>
      </c>
      <c r="E283" s="3">
        <v>1.09</v>
      </c>
      <c r="F283" s="4"/>
      <c r="G283" s="3">
        <v>0.86</v>
      </c>
      <c r="H283" s="3"/>
      <c r="I283" s="3"/>
      <c r="J283" s="3">
        <v>0.86</v>
      </c>
      <c r="K283" s="3"/>
      <c r="L283" s="3">
        <v>1.1</v>
      </c>
      <c r="M283" s="4"/>
      <c r="N283" s="26"/>
      <c r="O283" s="3"/>
      <c r="P283" s="4"/>
      <c r="Q283" s="3">
        <v>1</v>
      </c>
      <c r="R283" s="3">
        <v>1</v>
      </c>
      <c r="S283" s="4"/>
      <c r="T283" s="3">
        <v>1.1</v>
      </c>
      <c r="U283" s="3">
        <v>1.1</v>
      </c>
      <c r="V283" s="3">
        <v>1.1</v>
      </c>
      <c r="W283" s="3"/>
      <c r="X283" s="4"/>
      <c r="Y283" s="3">
        <v>1.5</v>
      </c>
      <c r="Z283" s="3">
        <v>1.5</v>
      </c>
      <c r="AA283" s="4"/>
    </row>
    <row r="284" spans="1:27" ht="15.75">
      <c r="A284" s="35" t="s">
        <v>334</v>
      </c>
      <c r="B284" s="157">
        <v>0.6</v>
      </c>
      <c r="C284" s="157">
        <v>0.6</v>
      </c>
      <c r="D284" s="157">
        <v>0.6</v>
      </c>
      <c r="E284" s="157">
        <v>0.6</v>
      </c>
      <c r="F284" s="4"/>
      <c r="G284" s="157">
        <v>0.6</v>
      </c>
      <c r="H284" s="157">
        <v>0.6</v>
      </c>
      <c r="I284" s="157">
        <v>0.6</v>
      </c>
      <c r="J284" s="157">
        <v>0.6</v>
      </c>
      <c r="K284" s="157">
        <v>0.6</v>
      </c>
      <c r="L284" s="157">
        <v>0.6</v>
      </c>
      <c r="M284" s="4"/>
      <c r="N284" s="157"/>
      <c r="O284" s="157"/>
      <c r="P284" s="4"/>
      <c r="Q284" s="157">
        <v>0.6</v>
      </c>
      <c r="R284" s="157">
        <v>0.6</v>
      </c>
      <c r="S284" s="4"/>
      <c r="T284" s="157">
        <v>0.6</v>
      </c>
      <c r="U284" s="157">
        <v>0.6</v>
      </c>
      <c r="V284" s="157">
        <v>0.6</v>
      </c>
      <c r="W284" s="157"/>
      <c r="X284" s="4"/>
      <c r="Y284" s="157">
        <v>1</v>
      </c>
      <c r="Z284" s="157">
        <v>1</v>
      </c>
      <c r="AA284" s="4"/>
    </row>
    <row r="285" spans="1:27" ht="15.75">
      <c r="A285" s="23" t="s">
        <v>335</v>
      </c>
      <c r="B285" s="3">
        <v>1</v>
      </c>
      <c r="C285" s="3"/>
      <c r="D285" s="3">
        <v>1</v>
      </c>
      <c r="E285" s="3">
        <v>1</v>
      </c>
      <c r="F285" s="4"/>
      <c r="G285" s="3">
        <v>1</v>
      </c>
      <c r="H285" s="3"/>
      <c r="I285" s="3"/>
      <c r="J285" s="3">
        <v>1</v>
      </c>
      <c r="K285" s="3"/>
      <c r="L285" s="3">
        <v>1</v>
      </c>
      <c r="M285" s="4"/>
      <c r="N285" s="26"/>
      <c r="O285" s="3"/>
      <c r="P285" s="4"/>
      <c r="Q285" s="3">
        <v>1</v>
      </c>
      <c r="R285" s="3">
        <v>1</v>
      </c>
      <c r="S285" s="4"/>
      <c r="T285" s="3">
        <v>1</v>
      </c>
      <c r="U285" s="3">
        <v>1</v>
      </c>
      <c r="V285" s="3">
        <v>1</v>
      </c>
      <c r="W285" s="3"/>
      <c r="X285" s="4"/>
      <c r="Y285" s="3">
        <v>1.5</v>
      </c>
      <c r="Z285" s="3">
        <v>1.5</v>
      </c>
      <c r="AA285" s="4"/>
    </row>
    <row r="286" spans="1:27" ht="15.75">
      <c r="A286" s="35" t="s">
        <v>336</v>
      </c>
      <c r="B286" s="157">
        <v>0.8</v>
      </c>
      <c r="C286" s="157">
        <v>0.8</v>
      </c>
      <c r="D286" s="157">
        <v>0.8</v>
      </c>
      <c r="E286" s="157">
        <v>0.8</v>
      </c>
      <c r="F286" s="4"/>
      <c r="G286" s="157">
        <v>0.8</v>
      </c>
      <c r="H286" s="157">
        <v>0.8</v>
      </c>
      <c r="I286" s="157">
        <v>0.8</v>
      </c>
      <c r="J286" s="157">
        <v>0.8</v>
      </c>
      <c r="K286" s="157">
        <v>0.8</v>
      </c>
      <c r="L286" s="157">
        <v>0.8</v>
      </c>
      <c r="M286" s="4"/>
      <c r="N286" s="157"/>
      <c r="O286" s="157"/>
      <c r="P286" s="4"/>
      <c r="Q286" s="157">
        <v>0.8</v>
      </c>
      <c r="R286" s="157">
        <v>0.8</v>
      </c>
      <c r="S286" s="4">
        <v>1</v>
      </c>
      <c r="T286" s="157">
        <v>0.8</v>
      </c>
      <c r="U286" s="157">
        <v>0.8</v>
      </c>
      <c r="V286" s="157">
        <v>0.8</v>
      </c>
      <c r="W286" s="157"/>
      <c r="X286" s="4">
        <v>1</v>
      </c>
      <c r="Y286" s="157">
        <v>1</v>
      </c>
      <c r="Z286" s="157">
        <v>1</v>
      </c>
      <c r="AA286" s="4"/>
    </row>
    <row r="287" spans="1:27" ht="15.75">
      <c r="A287" s="23" t="s">
        <v>337</v>
      </c>
      <c r="B287" s="3">
        <v>1.4</v>
      </c>
      <c r="C287" s="3"/>
      <c r="D287" s="3">
        <v>1.4</v>
      </c>
      <c r="E287" s="3">
        <v>1.4</v>
      </c>
      <c r="F287" s="4"/>
      <c r="G287" s="3">
        <v>1.6</v>
      </c>
      <c r="H287" s="3"/>
      <c r="I287" s="3"/>
      <c r="J287" s="3">
        <v>1.6</v>
      </c>
      <c r="K287" s="3"/>
      <c r="L287" s="3">
        <v>1.6</v>
      </c>
      <c r="M287" s="4"/>
      <c r="N287" s="26"/>
      <c r="O287" s="3"/>
      <c r="P287" s="4"/>
      <c r="Q287" s="3">
        <v>1.6</v>
      </c>
      <c r="R287" s="3">
        <v>1.6</v>
      </c>
      <c r="S287" s="4"/>
      <c r="T287" s="3">
        <v>1.6</v>
      </c>
      <c r="U287" s="3">
        <v>1.6</v>
      </c>
      <c r="V287" s="3">
        <v>1.6</v>
      </c>
      <c r="W287" s="3"/>
      <c r="X287" s="4"/>
      <c r="Y287" s="3">
        <v>1.6</v>
      </c>
      <c r="Z287" s="3">
        <v>1.6</v>
      </c>
      <c r="AA287" s="4"/>
    </row>
    <row r="288" spans="1:27" ht="12.75">
      <c r="A288" s="2" t="s">
        <v>338</v>
      </c>
      <c r="B288" s="3">
        <v>0.7</v>
      </c>
      <c r="C288" s="3"/>
      <c r="D288" s="3">
        <v>0.7</v>
      </c>
      <c r="E288" s="3">
        <v>0.7</v>
      </c>
      <c r="F288" s="4"/>
      <c r="G288" s="3">
        <v>0.7</v>
      </c>
      <c r="H288" s="3">
        <v>0.7</v>
      </c>
      <c r="I288" s="3"/>
      <c r="J288" s="3">
        <v>0.7</v>
      </c>
      <c r="K288" s="3"/>
      <c r="L288" s="3">
        <v>0.7</v>
      </c>
      <c r="M288" s="4"/>
      <c r="N288" s="26"/>
      <c r="O288" s="3"/>
      <c r="P288" s="4"/>
      <c r="Q288" s="3">
        <v>0.7</v>
      </c>
      <c r="R288" s="3">
        <v>0.7</v>
      </c>
      <c r="S288" s="4"/>
      <c r="T288" s="3">
        <v>0.7</v>
      </c>
      <c r="U288" s="3">
        <v>0.7</v>
      </c>
      <c r="V288" s="3">
        <v>0.7</v>
      </c>
      <c r="W288" s="3"/>
      <c r="X288" s="4"/>
      <c r="Y288" s="3">
        <v>0.7</v>
      </c>
      <c r="Z288" s="3">
        <v>0.7</v>
      </c>
      <c r="AA288" s="4"/>
    </row>
    <row r="289" spans="1:27" ht="12.75">
      <c r="A289" s="2" t="s">
        <v>339</v>
      </c>
      <c r="B289" s="3">
        <v>1.07</v>
      </c>
      <c r="C289" s="3"/>
      <c r="D289" s="3">
        <v>1.07</v>
      </c>
      <c r="E289" s="3">
        <v>1.07</v>
      </c>
      <c r="F289" s="4"/>
      <c r="G289" s="3">
        <v>1.07</v>
      </c>
      <c r="H289" s="3"/>
      <c r="I289" s="3"/>
      <c r="J289" s="3">
        <v>1.07</v>
      </c>
      <c r="K289" s="3"/>
      <c r="L289" s="3">
        <v>1.07</v>
      </c>
      <c r="M289" s="4"/>
      <c r="N289" s="26"/>
      <c r="O289" s="3"/>
      <c r="P289" s="4"/>
      <c r="Q289" s="3">
        <v>1.07</v>
      </c>
      <c r="R289" s="3">
        <v>1.07</v>
      </c>
      <c r="S289" s="4"/>
      <c r="T289" s="3">
        <v>1.07</v>
      </c>
      <c r="U289" s="3">
        <v>1.07</v>
      </c>
      <c r="V289" s="3">
        <v>1.07</v>
      </c>
      <c r="W289" s="3"/>
      <c r="X289" s="4"/>
      <c r="Y289" s="3">
        <v>1.07</v>
      </c>
      <c r="Z289" s="3">
        <v>1.07</v>
      </c>
      <c r="AA289" s="4"/>
    </row>
    <row r="290" spans="1:27" ht="12.75">
      <c r="A290" s="1" t="s">
        <v>629</v>
      </c>
      <c r="B290" s="3">
        <v>1</v>
      </c>
      <c r="C290" s="3"/>
      <c r="D290" s="3"/>
      <c r="E290" s="3"/>
      <c r="F290" s="4"/>
      <c r="G290" s="3"/>
      <c r="H290" s="3"/>
      <c r="I290" s="3"/>
      <c r="J290" s="3"/>
      <c r="K290" s="3"/>
      <c r="L290" s="3"/>
      <c r="M290" s="4"/>
      <c r="N290" s="26"/>
      <c r="O290" s="3"/>
      <c r="P290" s="4"/>
      <c r="Q290" s="3"/>
      <c r="R290" s="3"/>
      <c r="S290" s="4"/>
      <c r="T290" s="3">
        <v>1.72</v>
      </c>
      <c r="U290" s="3">
        <v>1.72</v>
      </c>
      <c r="V290" s="3">
        <v>1.72</v>
      </c>
      <c r="W290" s="3"/>
      <c r="X290" s="4"/>
      <c r="Y290" s="3"/>
      <c r="Z290" s="3"/>
      <c r="AA290" s="4"/>
    </row>
    <row r="291" spans="1:27" ht="15" customHeight="1">
      <c r="A291" s="158" t="s">
        <v>436</v>
      </c>
      <c r="B291" s="112">
        <v>1</v>
      </c>
      <c r="C291" s="112">
        <v>1</v>
      </c>
      <c r="D291" s="112">
        <v>1</v>
      </c>
      <c r="E291" s="112">
        <v>1</v>
      </c>
      <c r="F291" s="112">
        <v>1</v>
      </c>
      <c r="G291" s="112">
        <v>1</v>
      </c>
      <c r="H291" s="112">
        <v>1</v>
      </c>
      <c r="I291" s="112">
        <v>1</v>
      </c>
      <c r="J291" s="112">
        <v>1</v>
      </c>
      <c r="K291" s="112">
        <v>1</v>
      </c>
      <c r="L291" s="112">
        <v>1</v>
      </c>
      <c r="M291" s="112">
        <v>1</v>
      </c>
      <c r="N291" s="112">
        <v>1</v>
      </c>
      <c r="O291" s="112">
        <v>1</v>
      </c>
      <c r="P291" s="112">
        <v>1</v>
      </c>
      <c r="Q291" s="112">
        <v>1</v>
      </c>
      <c r="R291" s="112">
        <v>1</v>
      </c>
      <c r="S291" s="112">
        <v>1</v>
      </c>
      <c r="T291" s="112">
        <v>1</v>
      </c>
      <c r="U291" s="112">
        <v>1</v>
      </c>
      <c r="V291" s="112">
        <v>1</v>
      </c>
      <c r="W291" s="157"/>
      <c r="X291" s="4"/>
      <c r="Y291" s="157">
        <v>1.29</v>
      </c>
      <c r="Z291" s="157">
        <v>1.29</v>
      </c>
      <c r="AA291" s="4"/>
    </row>
    <row r="292" spans="1:27" ht="15" customHeight="1">
      <c r="A292" s="35" t="s">
        <v>618</v>
      </c>
      <c r="B292" s="112"/>
      <c r="C292" s="112"/>
      <c r="D292" s="112"/>
      <c r="E292" s="112"/>
      <c r="F292" s="112"/>
      <c r="G292" s="112"/>
      <c r="H292" s="112"/>
      <c r="I292" s="112"/>
      <c r="J292" s="112"/>
      <c r="K292" s="112"/>
      <c r="L292" s="112"/>
      <c r="M292" s="112"/>
      <c r="N292" s="112"/>
      <c r="O292" s="112"/>
      <c r="P292" s="112"/>
      <c r="Q292" s="112"/>
      <c r="R292" s="112"/>
      <c r="S292" s="112"/>
      <c r="T292" s="112">
        <v>1.14</v>
      </c>
      <c r="U292" s="112">
        <v>1.14</v>
      </c>
      <c r="V292" s="112"/>
      <c r="W292" s="157"/>
      <c r="X292" s="4"/>
      <c r="Y292" s="157"/>
      <c r="Z292" s="157"/>
      <c r="AA292" s="4"/>
    </row>
    <row r="293" spans="1:27" ht="15.75">
      <c r="A293" s="35" t="s">
        <v>652</v>
      </c>
      <c r="B293" s="157">
        <v>1.14</v>
      </c>
      <c r="C293" s="157">
        <v>1.14</v>
      </c>
      <c r="D293" s="157">
        <v>1.14</v>
      </c>
      <c r="E293" s="157">
        <v>1.14</v>
      </c>
      <c r="F293" s="157">
        <v>1.14</v>
      </c>
      <c r="G293" s="157">
        <v>1.14</v>
      </c>
      <c r="H293" s="157">
        <v>1.14</v>
      </c>
      <c r="I293" s="157">
        <v>1.14</v>
      </c>
      <c r="J293" s="157">
        <v>1.14</v>
      </c>
      <c r="K293" s="157">
        <v>1.14</v>
      </c>
      <c r="L293" s="157">
        <v>1.14</v>
      </c>
      <c r="M293" s="157">
        <v>1.14</v>
      </c>
      <c r="N293" s="157">
        <v>1.14</v>
      </c>
      <c r="O293" s="157">
        <v>1.14</v>
      </c>
      <c r="P293" s="157">
        <v>1.14</v>
      </c>
      <c r="Q293" s="157">
        <v>1.14</v>
      </c>
      <c r="R293" s="157">
        <v>1.14</v>
      </c>
      <c r="S293" s="157">
        <v>1.14</v>
      </c>
      <c r="T293" s="157">
        <v>1.14</v>
      </c>
      <c r="U293" s="157">
        <v>1.14</v>
      </c>
      <c r="V293" s="157">
        <v>1.14</v>
      </c>
      <c r="W293" s="157"/>
      <c r="X293" s="4">
        <v>1.2</v>
      </c>
      <c r="Y293" s="157">
        <v>1.4</v>
      </c>
      <c r="Z293" s="157">
        <v>1.4</v>
      </c>
      <c r="AA293" s="4"/>
    </row>
    <row r="294" spans="1:27" ht="15.75">
      <c r="A294" s="35" t="s">
        <v>599</v>
      </c>
      <c r="B294" s="157">
        <v>0.58</v>
      </c>
      <c r="C294" s="157">
        <v>0.58</v>
      </c>
      <c r="D294" s="157">
        <v>0.58</v>
      </c>
      <c r="E294" s="157">
        <v>0.58</v>
      </c>
      <c r="F294" s="157">
        <v>0.58</v>
      </c>
      <c r="G294" s="157"/>
      <c r="H294" s="157">
        <v>0.95</v>
      </c>
      <c r="I294" s="157"/>
      <c r="J294" s="157">
        <v>0.95</v>
      </c>
      <c r="K294" s="157"/>
      <c r="L294" s="157"/>
      <c r="M294" s="157">
        <v>0.58</v>
      </c>
      <c r="N294" s="157">
        <v>0.95</v>
      </c>
      <c r="O294" s="157"/>
      <c r="P294" s="157"/>
      <c r="Q294" s="157">
        <v>0.95</v>
      </c>
      <c r="R294" s="157"/>
      <c r="S294" s="157"/>
      <c r="T294" s="157">
        <v>0.95</v>
      </c>
      <c r="U294" s="157"/>
      <c r="V294" s="157">
        <v>0.95</v>
      </c>
      <c r="W294" s="157"/>
      <c r="X294" s="4"/>
      <c r="Y294" s="157">
        <v>1.2</v>
      </c>
      <c r="Z294" s="157">
        <v>1.2</v>
      </c>
      <c r="AA294" s="4"/>
    </row>
    <row r="295" spans="1:27" ht="15.75">
      <c r="A295" s="35" t="s">
        <v>600</v>
      </c>
      <c r="B295" s="157">
        <v>1.29</v>
      </c>
      <c r="C295" s="157">
        <v>1.29</v>
      </c>
      <c r="D295" s="157">
        <v>1.29</v>
      </c>
      <c r="E295" s="157">
        <v>1.29</v>
      </c>
      <c r="F295" s="4"/>
      <c r="G295" s="157">
        <v>1.29</v>
      </c>
      <c r="H295" s="157">
        <v>1.29</v>
      </c>
      <c r="I295" s="157">
        <v>1.29</v>
      </c>
      <c r="J295" s="157">
        <v>1.29</v>
      </c>
      <c r="K295" s="157">
        <v>1.29</v>
      </c>
      <c r="L295" s="157">
        <v>1.29</v>
      </c>
      <c r="M295" s="4"/>
      <c r="N295" s="157">
        <v>0.95</v>
      </c>
      <c r="O295" s="157"/>
      <c r="P295" s="4"/>
      <c r="Q295" s="157">
        <v>0.95</v>
      </c>
      <c r="R295" s="157"/>
      <c r="S295" s="4"/>
      <c r="T295" s="157">
        <v>0.95</v>
      </c>
      <c r="U295" s="157"/>
      <c r="V295" s="157">
        <v>0.95</v>
      </c>
      <c r="W295" s="157"/>
      <c r="X295" s="157"/>
      <c r="Y295" s="157">
        <v>1.2</v>
      </c>
      <c r="Z295" s="157">
        <v>1.2</v>
      </c>
      <c r="AA295" s="4"/>
    </row>
    <row r="296" spans="1:27" ht="15.75">
      <c r="A296" s="35" t="s">
        <v>628</v>
      </c>
      <c r="B296" s="157"/>
      <c r="C296" s="157"/>
      <c r="D296" s="157"/>
      <c r="E296" s="157"/>
      <c r="F296" s="4"/>
      <c r="G296" s="157"/>
      <c r="H296" s="157"/>
      <c r="I296" s="157"/>
      <c r="J296" s="157"/>
      <c r="K296" s="157"/>
      <c r="L296" s="157"/>
      <c r="M296" s="4"/>
      <c r="N296" s="157"/>
      <c r="O296" s="157"/>
      <c r="P296" s="4"/>
      <c r="Q296" s="157"/>
      <c r="R296" s="157"/>
      <c r="S296" s="4"/>
      <c r="T296" s="157">
        <v>0.5</v>
      </c>
      <c r="U296" s="157">
        <v>0.5</v>
      </c>
      <c r="V296" s="157">
        <v>0.5</v>
      </c>
      <c r="W296" s="157">
        <v>0.5</v>
      </c>
      <c r="X296" s="4"/>
      <c r="Y296" s="157">
        <v>0.5</v>
      </c>
      <c r="Z296" s="157">
        <v>0.5</v>
      </c>
      <c r="AA296" s="4"/>
    </row>
    <row r="297" spans="1:27" ht="12.75">
      <c r="A297" s="2" t="s">
        <v>341</v>
      </c>
      <c r="B297" s="3">
        <v>0.4</v>
      </c>
      <c r="C297" s="3"/>
      <c r="D297" s="3">
        <v>0.4</v>
      </c>
      <c r="E297" s="3">
        <v>0.4</v>
      </c>
      <c r="F297" s="4"/>
      <c r="G297" s="3">
        <v>0.4</v>
      </c>
      <c r="H297" s="3"/>
      <c r="I297" s="3"/>
      <c r="J297" s="3">
        <v>0.4</v>
      </c>
      <c r="K297" s="3"/>
      <c r="L297" s="3">
        <v>0.4</v>
      </c>
      <c r="M297" s="4"/>
      <c r="N297" s="26"/>
      <c r="O297" s="3"/>
      <c r="P297" s="4"/>
      <c r="Q297" s="3"/>
      <c r="R297" s="3"/>
      <c r="S297" s="4"/>
      <c r="T297" s="3"/>
      <c r="U297" s="3"/>
      <c r="V297" s="3"/>
      <c r="W297" s="3"/>
      <c r="X297" s="4"/>
      <c r="Y297" s="3"/>
      <c r="Z297" s="3"/>
      <c r="AA297" s="4"/>
    </row>
    <row r="298" spans="1:27" ht="12.75">
      <c r="A298" s="2" t="s">
        <v>594</v>
      </c>
      <c r="B298" s="3">
        <v>1</v>
      </c>
      <c r="C298" s="3"/>
      <c r="D298" s="3">
        <v>1</v>
      </c>
      <c r="E298" s="3">
        <v>1</v>
      </c>
      <c r="F298" s="4"/>
      <c r="G298" s="3">
        <v>1</v>
      </c>
      <c r="H298" s="3"/>
      <c r="I298" s="3"/>
      <c r="J298" s="3">
        <v>1</v>
      </c>
      <c r="K298" s="3"/>
      <c r="L298" s="3">
        <v>1</v>
      </c>
      <c r="M298" s="4"/>
      <c r="N298" s="26"/>
      <c r="O298" s="3"/>
      <c r="P298" s="4"/>
      <c r="Q298" s="3"/>
      <c r="R298" s="3"/>
      <c r="S298" s="4"/>
      <c r="T298" s="3"/>
      <c r="U298" s="3"/>
      <c r="V298" s="3"/>
      <c r="W298" s="3"/>
      <c r="X298" s="4"/>
      <c r="Y298" s="3"/>
      <c r="Z298" s="3"/>
      <c r="AA298" s="4"/>
    </row>
    <row r="299" spans="1:27" ht="12.75">
      <c r="A299" s="2" t="s">
        <v>343</v>
      </c>
      <c r="B299" s="3">
        <v>1.1</v>
      </c>
      <c r="C299" s="3"/>
      <c r="D299" s="3">
        <v>1.1</v>
      </c>
      <c r="E299" s="3">
        <v>1.1</v>
      </c>
      <c r="F299" s="4"/>
      <c r="G299" s="3">
        <v>1.1</v>
      </c>
      <c r="H299" s="3"/>
      <c r="I299" s="3"/>
      <c r="J299" s="3">
        <v>1.1</v>
      </c>
      <c r="K299" s="3"/>
      <c r="L299" s="3">
        <v>1.1</v>
      </c>
      <c r="M299" s="4"/>
      <c r="N299" s="26"/>
      <c r="O299" s="3"/>
      <c r="P299" s="4"/>
      <c r="Q299" s="3">
        <v>1.2</v>
      </c>
      <c r="R299" s="3">
        <v>1.2</v>
      </c>
      <c r="S299" s="4"/>
      <c r="T299" s="3">
        <v>1.2</v>
      </c>
      <c r="U299" s="3">
        <v>1.2</v>
      </c>
      <c r="V299" s="3">
        <v>1.2</v>
      </c>
      <c r="W299" s="3"/>
      <c r="X299" s="4"/>
      <c r="Y299" s="3">
        <v>1.4</v>
      </c>
      <c r="Z299" s="3">
        <v>1.4</v>
      </c>
      <c r="AA299" s="4"/>
    </row>
    <row r="300" spans="1:27" ht="12.75">
      <c r="A300" s="2" t="s">
        <v>344</v>
      </c>
      <c r="B300" s="3"/>
      <c r="C300" s="3"/>
      <c r="D300" s="3">
        <v>0.3</v>
      </c>
      <c r="E300" s="3"/>
      <c r="F300" s="4"/>
      <c r="G300" s="3"/>
      <c r="H300" s="3"/>
      <c r="I300" s="3"/>
      <c r="J300" s="3">
        <v>0.3</v>
      </c>
      <c r="K300" s="3"/>
      <c r="L300" s="3"/>
      <c r="M300" s="4"/>
      <c r="N300" s="26"/>
      <c r="O300" s="3"/>
      <c r="P300" s="4"/>
      <c r="Q300" s="3"/>
      <c r="R300" s="3"/>
      <c r="S300" s="4"/>
      <c r="T300" s="3"/>
      <c r="U300" s="3"/>
      <c r="V300" s="3"/>
      <c r="W300" s="3"/>
      <c r="X300" s="4"/>
      <c r="Y300" s="3"/>
      <c r="Z300" s="3"/>
      <c r="AA300" s="4"/>
    </row>
    <row r="301" spans="1:27" ht="12.75">
      <c r="A301" s="2" t="s">
        <v>345</v>
      </c>
      <c r="B301" s="3">
        <v>1.8</v>
      </c>
      <c r="C301" s="3"/>
      <c r="D301" s="3">
        <v>1.8</v>
      </c>
      <c r="E301" s="3">
        <v>2.3</v>
      </c>
      <c r="F301" s="4"/>
      <c r="G301" s="3">
        <v>1.8</v>
      </c>
      <c r="H301" s="3"/>
      <c r="I301" s="3"/>
      <c r="J301" s="3">
        <v>1.8</v>
      </c>
      <c r="K301" s="3"/>
      <c r="L301" s="3">
        <v>2.34</v>
      </c>
      <c r="M301" s="4"/>
      <c r="N301" s="26"/>
      <c r="O301" s="3"/>
      <c r="P301" s="4"/>
      <c r="Q301" s="3">
        <v>2.4</v>
      </c>
      <c r="R301" s="3">
        <v>2.4</v>
      </c>
      <c r="S301" s="4"/>
      <c r="T301" s="3">
        <v>2.4</v>
      </c>
      <c r="U301" s="3">
        <v>2.4</v>
      </c>
      <c r="V301" s="3">
        <v>2.4</v>
      </c>
      <c r="W301" s="3"/>
      <c r="X301" s="4"/>
      <c r="Y301" s="3">
        <v>2.8</v>
      </c>
      <c r="Z301" s="3">
        <v>2.8</v>
      </c>
      <c r="AA301" s="4"/>
    </row>
    <row r="302" spans="1:27" ht="12.75">
      <c r="A302" s="86" t="s">
        <v>113</v>
      </c>
      <c r="B302" s="93"/>
      <c r="C302" s="93"/>
      <c r="D302" s="93"/>
      <c r="E302" s="93"/>
      <c r="F302" s="93"/>
      <c r="G302" s="93"/>
      <c r="H302" s="93"/>
      <c r="I302" s="93"/>
      <c r="J302" s="93"/>
      <c r="K302" s="93"/>
      <c r="L302" s="93"/>
      <c r="M302" s="93"/>
      <c r="N302" s="42"/>
      <c r="O302" s="93"/>
      <c r="P302" s="93"/>
      <c r="Q302" s="93"/>
      <c r="R302" s="93"/>
      <c r="S302" s="93"/>
      <c r="T302" s="93"/>
      <c r="U302" s="93"/>
      <c r="V302" s="93"/>
      <c r="W302" s="93"/>
      <c r="X302" s="93"/>
      <c r="Y302" s="93"/>
      <c r="Z302" s="93"/>
      <c r="AA302" s="78"/>
    </row>
    <row r="303" spans="1:27" ht="12.75">
      <c r="A303" s="13" t="s">
        <v>346</v>
      </c>
      <c r="B303" s="5">
        <v>0.4</v>
      </c>
      <c r="C303" s="5"/>
      <c r="D303" s="5">
        <v>0.4</v>
      </c>
      <c r="E303" s="5">
        <v>0.4</v>
      </c>
      <c r="F303" s="16"/>
      <c r="G303" s="5">
        <v>0.4</v>
      </c>
      <c r="H303" s="5"/>
      <c r="I303" s="5"/>
      <c r="J303" s="5">
        <v>0.4</v>
      </c>
      <c r="K303" s="5"/>
      <c r="L303" s="5">
        <v>0.4</v>
      </c>
      <c r="M303" s="16"/>
      <c r="N303" s="24"/>
      <c r="O303" s="5"/>
      <c r="P303" s="16"/>
      <c r="Q303" s="5"/>
      <c r="R303" s="5"/>
      <c r="S303" s="16"/>
      <c r="T303" s="5">
        <v>2.5</v>
      </c>
      <c r="U303" s="5">
        <v>2.5</v>
      </c>
      <c r="V303" s="5">
        <v>2.5</v>
      </c>
      <c r="W303" s="5"/>
      <c r="X303" s="16"/>
      <c r="Y303" s="5"/>
      <c r="Z303" s="5"/>
      <c r="AA303" s="16"/>
    </row>
    <row r="304" spans="1:27" ht="12.75">
      <c r="A304" s="2" t="s">
        <v>347</v>
      </c>
      <c r="B304" s="3">
        <v>0.7</v>
      </c>
      <c r="C304" s="3"/>
      <c r="D304" s="3">
        <v>0.7</v>
      </c>
      <c r="E304" s="3">
        <v>0.7</v>
      </c>
      <c r="F304" s="4"/>
      <c r="G304" s="3">
        <v>0.7</v>
      </c>
      <c r="H304" s="3"/>
      <c r="I304" s="3"/>
      <c r="J304" s="3">
        <v>0.7</v>
      </c>
      <c r="K304" s="3"/>
      <c r="L304" s="3">
        <v>0.7</v>
      </c>
      <c r="M304" s="4"/>
      <c r="N304" s="26"/>
      <c r="O304" s="3"/>
      <c r="P304" s="4"/>
      <c r="Q304" s="3">
        <v>0.7</v>
      </c>
      <c r="R304" s="3">
        <v>0.7</v>
      </c>
      <c r="S304" s="4"/>
      <c r="T304" s="3">
        <v>0.7</v>
      </c>
      <c r="U304" s="3">
        <v>0.7</v>
      </c>
      <c r="V304" s="3">
        <v>0.7</v>
      </c>
      <c r="W304" s="3"/>
      <c r="X304" s="4"/>
      <c r="Y304" s="3">
        <v>0.7</v>
      </c>
      <c r="Z304" s="3">
        <v>0.7</v>
      </c>
      <c r="AA304" s="4"/>
    </row>
    <row r="305" spans="1:27" ht="12.75">
      <c r="A305" s="2" t="s">
        <v>348</v>
      </c>
      <c r="B305" s="30">
        <v>0.8</v>
      </c>
      <c r="C305" s="30"/>
      <c r="D305" s="30">
        <v>0.8</v>
      </c>
      <c r="E305" s="30">
        <v>0.8</v>
      </c>
      <c r="F305" s="31"/>
      <c r="G305" s="30">
        <v>0.8</v>
      </c>
      <c r="H305" s="30"/>
      <c r="I305" s="30"/>
      <c r="J305" s="30">
        <v>0.8</v>
      </c>
      <c r="K305" s="30"/>
      <c r="L305" s="30">
        <v>0.8</v>
      </c>
      <c r="M305" s="31"/>
      <c r="N305" s="32"/>
      <c r="O305" s="30"/>
      <c r="P305" s="31"/>
      <c r="Q305" s="30">
        <v>0.8</v>
      </c>
      <c r="R305" s="30">
        <v>0.8</v>
      </c>
      <c r="S305" s="31"/>
      <c r="T305" s="30">
        <v>0.8</v>
      </c>
      <c r="U305" s="30">
        <v>0.8</v>
      </c>
      <c r="V305" s="30">
        <v>0.8</v>
      </c>
      <c r="W305" s="30"/>
      <c r="X305" s="31"/>
      <c r="Y305" s="30">
        <v>0.8</v>
      </c>
      <c r="Z305" s="30">
        <v>0.8</v>
      </c>
      <c r="AA305" s="31"/>
    </row>
    <row r="306" spans="1:27" ht="12.75">
      <c r="A306" s="33" t="s">
        <v>349</v>
      </c>
      <c r="B306" s="64" t="s">
        <v>114</v>
      </c>
      <c r="C306" s="54"/>
      <c r="D306" s="54"/>
      <c r="E306" s="54"/>
      <c r="F306" s="54"/>
      <c r="G306" s="54"/>
      <c r="H306" s="54"/>
      <c r="I306" s="54"/>
      <c r="J306" s="54"/>
      <c r="K306" s="54"/>
      <c r="L306" s="54"/>
      <c r="M306" s="54"/>
      <c r="N306" s="54"/>
      <c r="O306" s="54"/>
      <c r="P306" s="54"/>
      <c r="Q306" s="54"/>
      <c r="R306" s="54"/>
      <c r="S306" s="54"/>
      <c r="T306" s="54"/>
      <c r="U306" s="54"/>
      <c r="V306" s="54"/>
      <c r="W306" s="54"/>
      <c r="X306" s="54"/>
      <c r="Y306" s="54"/>
      <c r="Z306" s="54"/>
      <c r="AA306" s="55"/>
    </row>
    <row r="307" spans="1:27" ht="12.75">
      <c r="A307" s="2" t="s">
        <v>350</v>
      </c>
      <c r="B307" s="5">
        <v>0.9</v>
      </c>
      <c r="C307" s="5"/>
      <c r="D307" s="5">
        <v>0.9</v>
      </c>
      <c r="E307" s="5">
        <v>0.9</v>
      </c>
      <c r="F307" s="16"/>
      <c r="G307" s="5">
        <v>0.7</v>
      </c>
      <c r="H307" s="5"/>
      <c r="I307" s="5"/>
      <c r="J307" s="5">
        <v>0.7</v>
      </c>
      <c r="K307" s="5"/>
      <c r="L307" s="5">
        <v>0.7</v>
      </c>
      <c r="M307" s="16"/>
      <c r="N307" s="24"/>
      <c r="O307" s="5"/>
      <c r="P307" s="16"/>
      <c r="Q307" s="5"/>
      <c r="R307" s="5"/>
      <c r="S307" s="16"/>
      <c r="T307" s="5"/>
      <c r="U307" s="5"/>
      <c r="V307" s="5"/>
      <c r="W307" s="5"/>
      <c r="X307" s="16"/>
      <c r="Y307" s="5"/>
      <c r="Z307" s="5"/>
      <c r="AA307" s="16"/>
    </row>
    <row r="308" spans="1:27" ht="12.75">
      <c r="A308" s="86" t="s">
        <v>115</v>
      </c>
      <c r="B308" s="93"/>
      <c r="C308" s="93"/>
      <c r="D308" s="93"/>
      <c r="E308" s="93"/>
      <c r="F308" s="93"/>
      <c r="G308" s="93"/>
      <c r="H308" s="93"/>
      <c r="I308" s="93"/>
      <c r="J308" s="93"/>
      <c r="K308" s="93"/>
      <c r="L308" s="93"/>
      <c r="M308" s="93"/>
      <c r="N308" s="42"/>
      <c r="O308" s="93"/>
      <c r="P308" s="93"/>
      <c r="Q308" s="93"/>
      <c r="R308" s="93"/>
      <c r="S308" s="93"/>
      <c r="T308" s="93"/>
      <c r="U308" s="93"/>
      <c r="V308" s="93"/>
      <c r="W308" s="93"/>
      <c r="X308" s="93"/>
      <c r="Y308" s="93"/>
      <c r="Z308" s="93"/>
      <c r="AA308" s="78"/>
    </row>
    <row r="309" spans="1:27" ht="12.75">
      <c r="A309" s="2" t="s">
        <v>351</v>
      </c>
      <c r="B309" s="3">
        <v>0.9</v>
      </c>
      <c r="C309" s="3"/>
      <c r="D309" s="3">
        <v>0.9</v>
      </c>
      <c r="E309" s="3">
        <v>0.9</v>
      </c>
      <c r="F309" s="4"/>
      <c r="G309" s="3">
        <v>0.7</v>
      </c>
      <c r="H309" s="3"/>
      <c r="I309" s="3"/>
      <c r="J309" s="3">
        <v>0.7</v>
      </c>
      <c r="K309" s="3"/>
      <c r="L309" s="3">
        <v>0.7</v>
      </c>
      <c r="M309" s="4"/>
      <c r="N309" s="26"/>
      <c r="O309" s="3"/>
      <c r="P309" s="4"/>
      <c r="Q309" s="3"/>
      <c r="R309" s="3"/>
      <c r="S309" s="4"/>
      <c r="T309" s="3"/>
      <c r="U309" s="3"/>
      <c r="V309" s="3"/>
      <c r="W309" s="3"/>
      <c r="X309" s="4"/>
      <c r="Y309" s="3"/>
      <c r="Z309" s="3"/>
      <c r="AA309" s="4"/>
    </row>
    <row r="310" spans="1:27" ht="12.75">
      <c r="A310" s="2" t="s">
        <v>352</v>
      </c>
      <c r="B310" s="3">
        <v>0.9</v>
      </c>
      <c r="C310" s="3"/>
      <c r="D310" s="3">
        <v>0.9</v>
      </c>
      <c r="E310" s="3">
        <v>0.9</v>
      </c>
      <c r="F310" s="4"/>
      <c r="G310" s="3">
        <v>0.7</v>
      </c>
      <c r="H310" s="3"/>
      <c r="I310" s="3"/>
      <c r="J310" s="3">
        <v>0.7</v>
      </c>
      <c r="K310" s="3"/>
      <c r="L310" s="3">
        <v>0.7</v>
      </c>
      <c r="M310" s="4"/>
      <c r="N310" s="26"/>
      <c r="O310" s="3"/>
      <c r="P310" s="4"/>
      <c r="Q310" s="3"/>
      <c r="R310" s="3"/>
      <c r="S310" s="4"/>
      <c r="T310" s="3"/>
      <c r="U310" s="3"/>
      <c r="V310" s="3"/>
      <c r="W310" s="3"/>
      <c r="X310" s="4"/>
      <c r="Y310" s="3"/>
      <c r="Z310" s="3"/>
      <c r="AA310" s="4"/>
    </row>
    <row r="311" spans="1:27" ht="12.75">
      <c r="A311" s="2" t="s">
        <v>353</v>
      </c>
      <c r="B311" s="3">
        <v>0.8</v>
      </c>
      <c r="C311" s="3"/>
      <c r="D311" s="3">
        <v>0.8</v>
      </c>
      <c r="E311" s="3">
        <v>0.8</v>
      </c>
      <c r="F311" s="4"/>
      <c r="G311" s="3">
        <v>0.8</v>
      </c>
      <c r="H311" s="3"/>
      <c r="I311" s="3"/>
      <c r="J311" s="3">
        <v>0.8</v>
      </c>
      <c r="K311" s="3"/>
      <c r="L311" s="3">
        <v>0.8</v>
      </c>
      <c r="M311" s="4"/>
      <c r="N311" s="26"/>
      <c r="O311" s="3"/>
      <c r="P311" s="4"/>
      <c r="Q311" s="3">
        <v>0.8</v>
      </c>
      <c r="R311" s="3">
        <v>0.8</v>
      </c>
      <c r="S311" s="4"/>
      <c r="T311" s="3">
        <v>0.8</v>
      </c>
      <c r="U311" s="3">
        <v>0.8</v>
      </c>
      <c r="V311" s="3">
        <v>0.8</v>
      </c>
      <c r="W311" s="3"/>
      <c r="X311" s="4"/>
      <c r="Y311" s="3">
        <v>1.2</v>
      </c>
      <c r="Z311" s="3">
        <v>1.2</v>
      </c>
      <c r="AA311" s="4"/>
    </row>
    <row r="312" spans="1:27" ht="12.75">
      <c r="A312" s="2" t="s">
        <v>116</v>
      </c>
      <c r="B312" s="3">
        <v>0.34</v>
      </c>
      <c r="C312" s="3"/>
      <c r="D312" s="3">
        <v>0.34</v>
      </c>
      <c r="E312" s="3">
        <v>0.34</v>
      </c>
      <c r="F312" s="4"/>
      <c r="G312" s="3">
        <v>0.34</v>
      </c>
      <c r="H312" s="3"/>
      <c r="I312" s="3"/>
      <c r="J312" s="3">
        <v>0.34</v>
      </c>
      <c r="K312" s="3"/>
      <c r="L312" s="3">
        <v>0.34</v>
      </c>
      <c r="M312" s="4"/>
      <c r="N312" s="26"/>
      <c r="O312" s="3"/>
      <c r="P312" s="4"/>
      <c r="Q312" s="3">
        <v>0.4</v>
      </c>
      <c r="R312" s="3">
        <v>0.4</v>
      </c>
      <c r="S312" s="4"/>
      <c r="T312" s="3">
        <v>0.4</v>
      </c>
      <c r="U312" s="3">
        <v>0.4</v>
      </c>
      <c r="V312" s="3">
        <v>0.4</v>
      </c>
      <c r="W312" s="3"/>
      <c r="X312" s="4"/>
      <c r="Y312" s="3">
        <v>0.5</v>
      </c>
      <c r="Z312" s="3">
        <v>0.5</v>
      </c>
      <c r="AA312" s="4"/>
    </row>
    <row r="313" spans="1:27" ht="12.75">
      <c r="A313" s="86" t="s">
        <v>117</v>
      </c>
      <c r="B313" s="93"/>
      <c r="C313" s="93"/>
      <c r="D313" s="93"/>
      <c r="E313" s="93"/>
      <c r="F313" s="93"/>
      <c r="G313" s="93"/>
      <c r="H313" s="93"/>
      <c r="I313" s="93"/>
      <c r="J313" s="93"/>
      <c r="K313" s="93"/>
      <c r="L313" s="93"/>
      <c r="M313" s="93"/>
      <c r="N313" s="42"/>
      <c r="O313" s="93"/>
      <c r="P313" s="93"/>
      <c r="Q313" s="93"/>
      <c r="R313" s="93"/>
      <c r="S313" s="93"/>
      <c r="T313" s="93"/>
      <c r="U313" s="93"/>
      <c r="V313" s="93"/>
      <c r="W313" s="93"/>
      <c r="X313" s="93"/>
      <c r="Y313" s="93"/>
      <c r="Z313" s="93"/>
      <c r="AA313" s="78"/>
    </row>
    <row r="314" spans="1:27" ht="12.75">
      <c r="A314" s="2" t="s">
        <v>118</v>
      </c>
      <c r="B314" s="30" t="s">
        <v>119</v>
      </c>
      <c r="C314" s="30"/>
      <c r="D314" s="30"/>
      <c r="E314" s="30"/>
      <c r="F314" s="31"/>
      <c r="G314" s="30"/>
      <c r="H314" s="30"/>
      <c r="I314" s="30"/>
      <c r="J314" s="30"/>
      <c r="K314" s="30"/>
      <c r="L314" s="30"/>
      <c r="M314" s="31"/>
      <c r="N314" s="32"/>
      <c r="O314" s="30"/>
      <c r="P314" s="31"/>
      <c r="Q314" s="30"/>
      <c r="R314" s="30"/>
      <c r="S314" s="31"/>
      <c r="T314" s="30"/>
      <c r="U314" s="30"/>
      <c r="V314" s="30"/>
      <c r="W314" s="30"/>
      <c r="X314" s="31"/>
      <c r="Y314" s="30"/>
      <c r="Z314" s="30"/>
      <c r="AA314" s="31"/>
    </row>
    <row r="315" spans="1:27" ht="12.75">
      <c r="A315" s="33" t="s">
        <v>120</v>
      </c>
      <c r="B315" s="39" t="s">
        <v>121</v>
      </c>
      <c r="C315" s="54"/>
      <c r="D315" s="54"/>
      <c r="E315" s="54"/>
      <c r="F315" s="54"/>
      <c r="G315" s="54"/>
      <c r="H315" s="54"/>
      <c r="I315" s="54"/>
      <c r="J315" s="54"/>
      <c r="K315" s="54"/>
      <c r="L315" s="54"/>
      <c r="M315" s="54"/>
      <c r="N315" s="54"/>
      <c r="O315" s="54"/>
      <c r="P315" s="54"/>
      <c r="Q315" s="54"/>
      <c r="R315" s="54"/>
      <c r="S315" s="54"/>
      <c r="T315" s="54"/>
      <c r="U315" s="54"/>
      <c r="V315" s="54"/>
      <c r="W315" s="54"/>
      <c r="X315" s="54"/>
      <c r="Y315" s="54"/>
      <c r="Z315" s="54"/>
      <c r="AA315" s="55"/>
    </row>
    <row r="316" spans="1:27" ht="12.75">
      <c r="A316" s="2" t="s">
        <v>354</v>
      </c>
      <c r="B316" s="5">
        <v>0.9</v>
      </c>
      <c r="C316" s="5"/>
      <c r="D316" s="5">
        <v>0.8</v>
      </c>
      <c r="E316" s="5">
        <v>1.3</v>
      </c>
      <c r="F316" s="16"/>
      <c r="G316" s="5">
        <v>0.9</v>
      </c>
      <c r="H316" s="5"/>
      <c r="I316" s="5"/>
      <c r="J316" s="5">
        <v>0.9</v>
      </c>
      <c r="K316" s="5"/>
      <c r="L316" s="5">
        <v>1.3</v>
      </c>
      <c r="M316" s="16"/>
      <c r="N316" s="24"/>
      <c r="O316" s="5"/>
      <c r="P316" s="16"/>
      <c r="Q316" s="5"/>
      <c r="R316" s="5"/>
      <c r="S316" s="16"/>
      <c r="T316" s="5">
        <v>1.1</v>
      </c>
      <c r="U316" s="5"/>
      <c r="V316" s="5">
        <v>2.15</v>
      </c>
      <c r="W316" s="5"/>
      <c r="X316" s="16"/>
      <c r="Y316" s="5"/>
      <c r="Z316" s="5"/>
      <c r="AA316" s="16"/>
    </row>
    <row r="317" spans="1:27" ht="12.75">
      <c r="A317" s="2" t="s">
        <v>355</v>
      </c>
      <c r="B317" s="30">
        <v>1.9</v>
      </c>
      <c r="C317" s="30">
        <v>1.9</v>
      </c>
      <c r="D317" s="30">
        <v>1.9</v>
      </c>
      <c r="E317" s="30">
        <v>1.9</v>
      </c>
      <c r="F317" s="31"/>
      <c r="G317" s="30">
        <v>1.9</v>
      </c>
      <c r="H317" s="30">
        <v>1.9</v>
      </c>
      <c r="I317" s="30">
        <v>1.9</v>
      </c>
      <c r="J317" s="30">
        <v>1.9</v>
      </c>
      <c r="K317" s="30">
        <v>1.9</v>
      </c>
      <c r="L317" s="30">
        <v>1.9</v>
      </c>
      <c r="M317" s="31"/>
      <c r="N317" s="30">
        <v>1.9</v>
      </c>
      <c r="O317" s="30">
        <v>1.9</v>
      </c>
      <c r="P317" s="31"/>
      <c r="Q317" s="30">
        <v>1.9</v>
      </c>
      <c r="R317" s="30">
        <v>1.9</v>
      </c>
      <c r="S317" s="31"/>
      <c r="T317" s="30">
        <v>1.9</v>
      </c>
      <c r="U317" s="30">
        <v>1.9</v>
      </c>
      <c r="V317" s="30">
        <v>1.9</v>
      </c>
      <c r="W317" s="30">
        <v>1.9</v>
      </c>
      <c r="X317" s="31"/>
      <c r="Y317" s="30">
        <v>1.9</v>
      </c>
      <c r="Z317" s="30">
        <v>1.9</v>
      </c>
      <c r="AA317" s="31"/>
    </row>
    <row r="318" spans="1:27" ht="12.75">
      <c r="A318" s="33" t="s">
        <v>356</v>
      </c>
      <c r="B318" s="44" t="s">
        <v>122</v>
      </c>
      <c r="C318" s="45"/>
      <c r="D318" s="45"/>
      <c r="E318" s="45"/>
      <c r="F318" s="45"/>
      <c r="G318" s="45"/>
      <c r="H318" s="45"/>
      <c r="I318" s="45"/>
      <c r="J318" s="45"/>
      <c r="K318" s="45"/>
      <c r="L318" s="45"/>
      <c r="M318" s="45"/>
      <c r="N318" s="54"/>
      <c r="O318" s="45"/>
      <c r="P318" s="45"/>
      <c r="Q318" s="45"/>
      <c r="R318" s="45"/>
      <c r="S318" s="45"/>
      <c r="T318" s="45"/>
      <c r="U318" s="45"/>
      <c r="V318" s="45"/>
      <c r="W318" s="45"/>
      <c r="X318" s="45"/>
      <c r="Y318" s="45"/>
      <c r="Z318" s="45"/>
      <c r="AA318" s="46"/>
    </row>
    <row r="319" spans="1:27" ht="12.75">
      <c r="A319" s="2" t="s">
        <v>357</v>
      </c>
      <c r="B319" s="49">
        <v>0.6</v>
      </c>
      <c r="C319" s="49"/>
      <c r="D319" s="49">
        <v>0.5</v>
      </c>
      <c r="E319" s="49">
        <v>0.5</v>
      </c>
      <c r="F319" s="50"/>
      <c r="G319" s="49">
        <v>0.6</v>
      </c>
      <c r="H319" s="49"/>
      <c r="I319" s="49"/>
      <c r="J319" s="49">
        <v>0.5</v>
      </c>
      <c r="K319" s="49"/>
      <c r="L319" s="49">
        <v>0.5</v>
      </c>
      <c r="M319" s="50"/>
      <c r="N319" s="59"/>
      <c r="O319" s="49"/>
      <c r="P319" s="50"/>
      <c r="Q319" s="49"/>
      <c r="R319" s="49"/>
      <c r="S319" s="50"/>
      <c r="T319" s="49"/>
      <c r="U319" s="49"/>
      <c r="V319" s="49">
        <v>2</v>
      </c>
      <c r="W319" s="49"/>
      <c r="X319" s="50"/>
      <c r="Y319" s="49"/>
      <c r="Z319" s="49"/>
      <c r="AA319" s="50"/>
    </row>
    <row r="320" spans="1:27" ht="12.75">
      <c r="A320" s="33" t="s">
        <v>358</v>
      </c>
      <c r="B320" s="44" t="s">
        <v>123</v>
      </c>
      <c r="C320" s="45"/>
      <c r="D320" s="45"/>
      <c r="E320" s="45"/>
      <c r="F320" s="45"/>
      <c r="G320" s="45"/>
      <c r="H320" s="45"/>
      <c r="I320" s="45"/>
      <c r="J320" s="45"/>
      <c r="K320" s="45"/>
      <c r="L320" s="45"/>
      <c r="M320" s="45"/>
      <c r="N320" s="54"/>
      <c r="O320" s="45"/>
      <c r="P320" s="45"/>
      <c r="Q320" s="45"/>
      <c r="R320" s="45"/>
      <c r="S320" s="45"/>
      <c r="T320" s="45"/>
      <c r="U320" s="45"/>
      <c r="V320" s="45"/>
      <c r="W320" s="45"/>
      <c r="X320" s="45"/>
      <c r="Y320" s="45"/>
      <c r="Z320" s="45"/>
      <c r="AA320" s="46"/>
    </row>
    <row r="321" spans="1:27" ht="12.75">
      <c r="A321" s="2" t="s">
        <v>359</v>
      </c>
      <c r="B321" s="49">
        <v>0.35</v>
      </c>
      <c r="C321" s="49"/>
      <c r="D321" s="49">
        <v>0.35</v>
      </c>
      <c r="E321" s="49">
        <v>0.35</v>
      </c>
      <c r="F321" s="50"/>
      <c r="G321" s="49">
        <v>0.35</v>
      </c>
      <c r="H321" s="49"/>
      <c r="I321" s="49"/>
      <c r="J321" s="49">
        <v>0.35</v>
      </c>
      <c r="K321" s="49"/>
      <c r="L321" s="49">
        <v>0.35</v>
      </c>
      <c r="M321" s="50"/>
      <c r="N321" s="59"/>
      <c r="O321" s="49"/>
      <c r="P321" s="50"/>
      <c r="Q321" s="49"/>
      <c r="R321" s="49"/>
      <c r="S321" s="50"/>
      <c r="T321" s="49"/>
      <c r="U321" s="49"/>
      <c r="V321" s="49"/>
      <c r="W321" s="49"/>
      <c r="X321" s="50"/>
      <c r="Y321" s="49"/>
      <c r="Z321" s="49"/>
      <c r="AA321" s="50"/>
    </row>
    <row r="322" spans="1:27" ht="12.75">
      <c r="A322" s="33" t="s">
        <v>360</v>
      </c>
      <c r="B322" s="44" t="s">
        <v>123</v>
      </c>
      <c r="C322" s="45"/>
      <c r="D322" s="45"/>
      <c r="E322" s="45"/>
      <c r="F322" s="45"/>
      <c r="G322" s="45"/>
      <c r="H322" s="45"/>
      <c r="I322" s="45"/>
      <c r="J322" s="45"/>
      <c r="K322" s="45"/>
      <c r="L322" s="45"/>
      <c r="M322" s="45"/>
      <c r="N322" s="54"/>
      <c r="O322" s="45"/>
      <c r="P322" s="45"/>
      <c r="Q322" s="45"/>
      <c r="R322" s="45"/>
      <c r="S322" s="45"/>
      <c r="T322" s="45"/>
      <c r="U322" s="45"/>
      <c r="V322" s="45"/>
      <c r="W322" s="45"/>
      <c r="X322" s="45"/>
      <c r="Y322" s="45"/>
      <c r="Z322" s="45"/>
      <c r="AA322" s="46"/>
    </row>
    <row r="323" spans="1:27" ht="12.75">
      <c r="A323" s="2" t="s">
        <v>361</v>
      </c>
      <c r="B323" s="174">
        <v>1.1</v>
      </c>
      <c r="C323" s="174">
        <v>1.1</v>
      </c>
      <c r="D323" s="174">
        <v>1.1</v>
      </c>
      <c r="E323" s="3">
        <v>1.4</v>
      </c>
      <c r="F323" s="4"/>
      <c r="G323" s="174">
        <v>1.1</v>
      </c>
      <c r="H323" s="174">
        <v>1.1</v>
      </c>
      <c r="I323" s="174">
        <v>1.1</v>
      </c>
      <c r="J323" s="174">
        <v>1.1</v>
      </c>
      <c r="K323" s="174">
        <v>1.1</v>
      </c>
      <c r="L323" s="3">
        <v>1.4</v>
      </c>
      <c r="M323" s="50"/>
      <c r="N323" s="59"/>
      <c r="O323" s="49"/>
      <c r="P323" s="50"/>
      <c r="Q323" s="49">
        <v>0.9</v>
      </c>
      <c r="R323" s="49">
        <v>0.9</v>
      </c>
      <c r="S323" s="50"/>
      <c r="T323" s="49">
        <v>1.1</v>
      </c>
      <c r="U323" s="49">
        <v>1.1</v>
      </c>
      <c r="V323" s="49">
        <v>1.4</v>
      </c>
      <c r="W323" s="49">
        <v>1.6</v>
      </c>
      <c r="X323" s="50"/>
      <c r="Y323" s="49">
        <v>1.4</v>
      </c>
      <c r="Z323" s="49">
        <v>1.6</v>
      </c>
      <c r="AA323" s="50"/>
    </row>
    <row r="324" spans="1:27" ht="12.75">
      <c r="A324" s="33" t="s">
        <v>362</v>
      </c>
      <c r="B324" s="95" t="s">
        <v>124</v>
      </c>
      <c r="C324" s="96"/>
      <c r="D324" s="96"/>
      <c r="E324" s="96"/>
      <c r="F324" s="96"/>
      <c r="G324" s="96"/>
      <c r="H324" s="96"/>
      <c r="I324" s="96"/>
      <c r="J324" s="96"/>
      <c r="K324" s="96"/>
      <c r="L324" s="96"/>
      <c r="M324" s="96"/>
      <c r="N324" s="57"/>
      <c r="O324" s="96"/>
      <c r="P324" s="96"/>
      <c r="Q324" s="96"/>
      <c r="R324" s="96"/>
      <c r="S324" s="96"/>
      <c r="T324" s="96"/>
      <c r="U324" s="96"/>
      <c r="V324" s="96"/>
      <c r="W324" s="96"/>
      <c r="X324" s="96"/>
      <c r="Y324" s="96"/>
      <c r="Z324" s="96"/>
      <c r="AA324" s="97"/>
    </row>
    <row r="325" spans="1:27" ht="12.75">
      <c r="A325" s="33" t="s">
        <v>363</v>
      </c>
      <c r="B325" s="95" t="s">
        <v>125</v>
      </c>
      <c r="C325" s="96"/>
      <c r="D325" s="96"/>
      <c r="E325" s="96"/>
      <c r="F325" s="96"/>
      <c r="G325" s="96"/>
      <c r="H325" s="96"/>
      <c r="I325" s="96"/>
      <c r="J325" s="96"/>
      <c r="K325" s="96"/>
      <c r="L325" s="96"/>
      <c r="M325" s="96"/>
      <c r="N325" s="57"/>
      <c r="O325" s="96"/>
      <c r="P325" s="96"/>
      <c r="Q325" s="96"/>
      <c r="R325" s="96"/>
      <c r="S325" s="96"/>
      <c r="T325" s="96"/>
      <c r="U325" s="96"/>
      <c r="V325" s="96"/>
      <c r="W325" s="96"/>
      <c r="X325" s="96"/>
      <c r="Y325" s="96"/>
      <c r="Z325" s="96"/>
      <c r="AA325" s="97"/>
    </row>
    <row r="326" spans="1:27" ht="12.75">
      <c r="A326" s="33" t="s">
        <v>364</v>
      </c>
      <c r="B326" s="95" t="s">
        <v>126</v>
      </c>
      <c r="C326" s="96"/>
      <c r="D326" s="96"/>
      <c r="E326" s="96"/>
      <c r="F326" s="96"/>
      <c r="G326" s="96"/>
      <c r="H326" s="96"/>
      <c r="I326" s="96"/>
      <c r="J326" s="96"/>
      <c r="K326" s="96"/>
      <c r="L326" s="96"/>
      <c r="M326" s="96"/>
      <c r="N326" s="57"/>
      <c r="O326" s="96"/>
      <c r="P326" s="96"/>
      <c r="Q326" s="96"/>
      <c r="R326" s="96"/>
      <c r="S326" s="96"/>
      <c r="T326" s="96"/>
      <c r="U326" s="96"/>
      <c r="V326" s="96"/>
      <c r="W326" s="96"/>
      <c r="X326" s="96"/>
      <c r="Y326" s="96"/>
      <c r="Z326" s="96"/>
      <c r="AA326" s="97"/>
    </row>
    <row r="327" spans="1:27" ht="12.75">
      <c r="A327" s="33" t="s">
        <v>365</v>
      </c>
      <c r="B327" s="44" t="s">
        <v>126</v>
      </c>
      <c r="C327" s="45"/>
      <c r="D327" s="45"/>
      <c r="E327" s="45"/>
      <c r="F327" s="45"/>
      <c r="G327" s="45"/>
      <c r="H327" s="45"/>
      <c r="I327" s="45"/>
      <c r="J327" s="45"/>
      <c r="K327" s="45"/>
      <c r="L327" s="45"/>
      <c r="M327" s="45"/>
      <c r="N327" s="54"/>
      <c r="O327" s="45"/>
      <c r="P327" s="45"/>
      <c r="Q327" s="45"/>
      <c r="R327" s="45"/>
      <c r="S327" s="45"/>
      <c r="T327" s="45"/>
      <c r="U327" s="45"/>
      <c r="V327" s="45"/>
      <c r="W327" s="45"/>
      <c r="X327" s="45"/>
      <c r="Y327" s="45"/>
      <c r="Z327" s="45"/>
      <c r="AA327" s="46"/>
    </row>
    <row r="328" spans="1:27" ht="12.75">
      <c r="A328" s="2" t="s">
        <v>366</v>
      </c>
      <c r="B328" s="5">
        <v>0.57</v>
      </c>
      <c r="C328" s="5">
        <v>0.57</v>
      </c>
      <c r="D328" s="5">
        <v>0.57</v>
      </c>
      <c r="E328" s="5">
        <v>0.57</v>
      </c>
      <c r="F328" s="5">
        <v>0.57</v>
      </c>
      <c r="G328" s="5">
        <v>0.57</v>
      </c>
      <c r="H328" s="5">
        <v>0.57</v>
      </c>
      <c r="I328" s="5">
        <v>0.57</v>
      </c>
      <c r="J328" s="5">
        <v>0.57</v>
      </c>
      <c r="K328" s="5">
        <v>0.57</v>
      </c>
      <c r="L328" s="5">
        <v>0.57</v>
      </c>
      <c r="M328" s="16"/>
      <c r="N328" s="24"/>
      <c r="O328" s="5"/>
      <c r="P328" s="16"/>
      <c r="Q328" s="5"/>
      <c r="R328" s="5"/>
      <c r="S328" s="16"/>
      <c r="T328" s="5">
        <v>0.57</v>
      </c>
      <c r="U328" s="5">
        <v>0.57</v>
      </c>
      <c r="V328" s="5">
        <v>0.57</v>
      </c>
      <c r="W328" s="5">
        <v>0.57</v>
      </c>
      <c r="X328" s="5">
        <v>0.57</v>
      </c>
      <c r="Y328" s="5">
        <v>0.57</v>
      </c>
      <c r="Z328" s="5">
        <v>0.57</v>
      </c>
      <c r="AA328" s="16"/>
    </row>
    <row r="329" spans="1:27" ht="12.75">
      <c r="A329" s="2" t="s">
        <v>367</v>
      </c>
      <c r="B329" s="3">
        <v>0.2</v>
      </c>
      <c r="C329" s="3"/>
      <c r="D329" s="3">
        <v>0.2</v>
      </c>
      <c r="E329" s="3">
        <v>0.2</v>
      </c>
      <c r="F329" s="4"/>
      <c r="G329" s="3">
        <v>0.2</v>
      </c>
      <c r="H329" s="3"/>
      <c r="I329" s="3"/>
      <c r="J329" s="3">
        <v>0.2</v>
      </c>
      <c r="K329" s="3"/>
      <c r="L329" s="3">
        <v>0.2</v>
      </c>
      <c r="M329" s="4"/>
      <c r="N329" s="26"/>
      <c r="O329" s="3"/>
      <c r="P329" s="4"/>
      <c r="Q329" s="3"/>
      <c r="R329" s="3"/>
      <c r="S329" s="4"/>
      <c r="T329" s="3"/>
      <c r="U329" s="3"/>
      <c r="V329" s="3"/>
      <c r="W329" s="3"/>
      <c r="X329" s="4"/>
      <c r="Y329" s="3"/>
      <c r="Z329" s="3"/>
      <c r="AA329" s="4"/>
    </row>
    <row r="330" spans="1:27" ht="12.75">
      <c r="A330" s="2" t="s">
        <v>577</v>
      </c>
      <c r="B330" s="3">
        <v>1.2</v>
      </c>
      <c r="C330" s="3"/>
      <c r="D330" s="3"/>
      <c r="E330" s="3"/>
      <c r="F330" s="4"/>
      <c r="G330" s="3"/>
      <c r="H330" s="3"/>
      <c r="I330" s="3"/>
      <c r="J330" s="3"/>
      <c r="K330" s="3"/>
      <c r="L330" s="3"/>
      <c r="M330" s="4"/>
      <c r="N330" s="26"/>
      <c r="O330" s="3"/>
      <c r="P330" s="4"/>
      <c r="Q330" s="3"/>
      <c r="R330" s="3"/>
      <c r="S330" s="4"/>
      <c r="T330" s="3">
        <v>1.7</v>
      </c>
      <c r="U330" s="3">
        <v>1.7</v>
      </c>
      <c r="V330" s="3"/>
      <c r="W330" s="3"/>
      <c r="X330" s="4"/>
      <c r="Y330" s="3"/>
      <c r="Z330" s="3"/>
      <c r="AA330" s="4"/>
    </row>
    <row r="331" spans="1:27" ht="12.75">
      <c r="A331" s="2" t="s">
        <v>368</v>
      </c>
      <c r="B331" s="3">
        <v>0.3</v>
      </c>
      <c r="C331" s="3"/>
      <c r="D331" s="3">
        <v>0.3</v>
      </c>
      <c r="E331" s="3">
        <v>0.3</v>
      </c>
      <c r="F331" s="4"/>
      <c r="G331" s="3">
        <v>0.3</v>
      </c>
      <c r="H331" s="3"/>
      <c r="I331" s="3"/>
      <c r="J331" s="3">
        <v>0.3</v>
      </c>
      <c r="K331" s="3"/>
      <c r="L331" s="3">
        <v>0.3</v>
      </c>
      <c r="M331" s="4"/>
      <c r="N331" s="26"/>
      <c r="O331" s="3"/>
      <c r="P331" s="4"/>
      <c r="Q331" s="3"/>
      <c r="R331" s="3"/>
      <c r="S331" s="4"/>
      <c r="T331" s="3"/>
      <c r="U331" s="3"/>
      <c r="V331" s="3"/>
      <c r="W331" s="3"/>
      <c r="X331" s="4"/>
      <c r="Y331" s="3"/>
      <c r="Z331" s="3"/>
      <c r="AA331" s="4"/>
    </row>
    <row r="332" spans="1:27" ht="12.75">
      <c r="A332" s="2" t="s">
        <v>369</v>
      </c>
      <c r="B332" s="3">
        <v>0.25</v>
      </c>
      <c r="C332" s="3"/>
      <c r="D332" s="3">
        <v>0.25</v>
      </c>
      <c r="E332" s="3">
        <v>0.25</v>
      </c>
      <c r="F332" s="4"/>
      <c r="G332" s="3">
        <v>0.25</v>
      </c>
      <c r="H332" s="3"/>
      <c r="I332" s="3"/>
      <c r="J332" s="3">
        <v>0.25</v>
      </c>
      <c r="K332" s="3"/>
      <c r="L332" s="3">
        <v>0.25</v>
      </c>
      <c r="M332" s="4"/>
      <c r="N332" s="26"/>
      <c r="O332" s="3"/>
      <c r="P332" s="4"/>
      <c r="Q332" s="3"/>
      <c r="R332" s="3"/>
      <c r="S332" s="4"/>
      <c r="T332" s="3"/>
      <c r="U332" s="3"/>
      <c r="V332" s="3"/>
      <c r="W332" s="3"/>
      <c r="X332" s="4"/>
      <c r="Y332" s="3"/>
      <c r="Z332" s="3"/>
      <c r="AA332" s="4"/>
    </row>
    <row r="333" spans="1:27" ht="12.75">
      <c r="A333" s="2" t="s">
        <v>370</v>
      </c>
      <c r="B333" s="3">
        <v>1.2</v>
      </c>
      <c r="C333" s="3"/>
      <c r="D333" s="3">
        <v>1.2</v>
      </c>
      <c r="E333" s="3">
        <v>1.2</v>
      </c>
      <c r="F333" s="4"/>
      <c r="G333" s="3">
        <v>1.2</v>
      </c>
      <c r="H333" s="3"/>
      <c r="I333" s="3"/>
      <c r="J333" s="3">
        <v>1.2</v>
      </c>
      <c r="K333" s="3"/>
      <c r="L333" s="3">
        <v>1.2</v>
      </c>
      <c r="M333" s="4"/>
      <c r="N333" s="26"/>
      <c r="O333" s="3"/>
      <c r="P333" s="4"/>
      <c r="Q333" s="3"/>
      <c r="R333" s="3"/>
      <c r="S333" s="4"/>
      <c r="T333" s="3"/>
      <c r="U333" s="3"/>
      <c r="V333" s="3"/>
      <c r="W333" s="3"/>
      <c r="X333" s="4"/>
      <c r="Y333" s="3"/>
      <c r="Z333" s="3"/>
      <c r="AA333" s="4"/>
    </row>
    <row r="334" spans="1:27" ht="12.75">
      <c r="A334" s="2" t="s">
        <v>371</v>
      </c>
      <c r="B334" s="3">
        <v>0.25</v>
      </c>
      <c r="C334" s="3"/>
      <c r="D334" s="3">
        <v>0.25</v>
      </c>
      <c r="E334" s="3">
        <v>0.25</v>
      </c>
      <c r="F334" s="4"/>
      <c r="G334" s="3">
        <v>0.25</v>
      </c>
      <c r="H334" s="3"/>
      <c r="I334" s="3"/>
      <c r="J334" s="3">
        <v>0.25</v>
      </c>
      <c r="K334" s="3"/>
      <c r="L334" s="3">
        <v>0.25</v>
      </c>
      <c r="M334" s="4"/>
      <c r="N334" s="26"/>
      <c r="O334" s="3"/>
      <c r="P334" s="4"/>
      <c r="Q334" s="3"/>
      <c r="R334" s="3"/>
      <c r="S334" s="4"/>
      <c r="T334" s="3"/>
      <c r="U334" s="3"/>
      <c r="V334" s="3"/>
      <c r="W334" s="3"/>
      <c r="X334" s="4"/>
      <c r="Y334" s="3"/>
      <c r="Z334" s="3"/>
      <c r="AA334" s="4"/>
    </row>
    <row r="335" spans="1:27" ht="12.75">
      <c r="A335" s="2" t="s">
        <v>454</v>
      </c>
      <c r="B335" s="3">
        <v>0.3</v>
      </c>
      <c r="C335" s="3"/>
      <c r="D335" s="3">
        <v>0.3</v>
      </c>
      <c r="E335" s="3">
        <v>0.3</v>
      </c>
      <c r="F335" s="4"/>
      <c r="G335" s="3">
        <v>0.3</v>
      </c>
      <c r="H335" s="3"/>
      <c r="I335" s="3"/>
      <c r="J335" s="3">
        <v>0.3</v>
      </c>
      <c r="K335" s="3"/>
      <c r="L335" s="3">
        <v>0.3</v>
      </c>
      <c r="M335" s="4"/>
      <c r="N335" s="26"/>
      <c r="O335" s="3"/>
      <c r="P335" s="4"/>
      <c r="Q335" s="3"/>
      <c r="R335" s="3"/>
      <c r="S335" s="4"/>
      <c r="T335" s="3">
        <v>0.3</v>
      </c>
      <c r="U335" s="3">
        <v>0.3</v>
      </c>
      <c r="V335" s="3">
        <v>0.3</v>
      </c>
      <c r="W335" s="3">
        <v>0.3</v>
      </c>
      <c r="X335" s="4"/>
      <c r="Y335" s="3"/>
      <c r="Z335" s="3"/>
      <c r="AA335" s="4"/>
    </row>
    <row r="336" spans="1:27" ht="12.75">
      <c r="A336" s="2" t="s">
        <v>373</v>
      </c>
      <c r="B336" s="3">
        <v>0.2</v>
      </c>
      <c r="C336" s="3"/>
      <c r="D336" s="3">
        <v>0.2</v>
      </c>
      <c r="E336" s="3">
        <v>0.2</v>
      </c>
      <c r="F336" s="4"/>
      <c r="G336" s="3">
        <v>0.2</v>
      </c>
      <c r="H336" s="3"/>
      <c r="I336" s="3"/>
      <c r="J336" s="3">
        <v>0.2</v>
      </c>
      <c r="K336" s="3"/>
      <c r="L336" s="3">
        <v>0.2</v>
      </c>
      <c r="M336" s="4"/>
      <c r="N336" s="26"/>
      <c r="O336" s="3"/>
      <c r="P336" s="4"/>
      <c r="Q336" s="3"/>
      <c r="R336" s="3"/>
      <c r="S336" s="4"/>
      <c r="T336" s="3"/>
      <c r="U336" s="3"/>
      <c r="V336" s="3"/>
      <c r="W336" s="3"/>
      <c r="X336" s="4"/>
      <c r="Y336" s="3"/>
      <c r="Z336" s="3"/>
      <c r="AA336" s="4"/>
    </row>
    <row r="337" spans="1:27" ht="12.75">
      <c r="A337" s="2" t="s">
        <v>374</v>
      </c>
      <c r="B337" s="3">
        <v>0.7</v>
      </c>
      <c r="C337" s="3"/>
      <c r="D337" s="3">
        <v>0.7</v>
      </c>
      <c r="E337" s="3">
        <v>0.7</v>
      </c>
      <c r="F337" s="4"/>
      <c r="G337" s="3">
        <v>0.7</v>
      </c>
      <c r="H337" s="3"/>
      <c r="I337" s="3"/>
      <c r="J337" s="3">
        <v>0.7</v>
      </c>
      <c r="K337" s="3"/>
      <c r="L337" s="3">
        <v>0.7</v>
      </c>
      <c r="M337" s="4"/>
      <c r="N337" s="26"/>
      <c r="O337" s="3"/>
      <c r="P337" s="4"/>
      <c r="Q337" s="3"/>
      <c r="R337" s="3"/>
      <c r="S337" s="4"/>
      <c r="T337" s="3"/>
      <c r="U337" s="3"/>
      <c r="V337" s="3"/>
      <c r="W337" s="3"/>
      <c r="X337" s="4"/>
      <c r="Y337" s="3"/>
      <c r="Z337" s="3"/>
      <c r="AA337" s="4"/>
    </row>
    <row r="338" spans="1:27" ht="12.75">
      <c r="A338" s="2" t="s">
        <v>127</v>
      </c>
      <c r="B338" s="33"/>
      <c r="C338" s="33"/>
      <c r="D338" s="33"/>
      <c r="E338" s="33"/>
      <c r="F338" s="51"/>
      <c r="G338" s="33"/>
      <c r="H338" s="33"/>
      <c r="I338" s="33"/>
      <c r="J338" s="33"/>
      <c r="K338" s="33"/>
      <c r="L338" s="33"/>
      <c r="M338" s="51"/>
      <c r="N338" s="60"/>
      <c r="O338" s="33"/>
      <c r="P338" s="51"/>
      <c r="Q338" s="33"/>
      <c r="R338" s="33"/>
      <c r="S338" s="51"/>
      <c r="T338" s="33"/>
      <c r="U338" s="33"/>
      <c r="V338" s="33"/>
      <c r="W338" s="33"/>
      <c r="X338" s="51"/>
      <c r="Y338" s="33"/>
      <c r="Z338" s="33"/>
      <c r="AA338" s="61"/>
    </row>
    <row r="339" spans="1:27" ht="12.75">
      <c r="A339" s="2" t="s">
        <v>375</v>
      </c>
      <c r="B339" s="3">
        <v>0.4</v>
      </c>
      <c r="C339" s="3"/>
      <c r="D339" s="3">
        <v>0.4</v>
      </c>
      <c r="E339" s="3">
        <v>0.4</v>
      </c>
      <c r="F339" s="4"/>
      <c r="G339" s="3">
        <v>0.5</v>
      </c>
      <c r="H339" s="3"/>
      <c r="I339" s="3"/>
      <c r="J339" s="3">
        <v>0.5</v>
      </c>
      <c r="K339" s="3"/>
      <c r="L339" s="3">
        <v>0.5</v>
      </c>
      <c r="M339" s="4"/>
      <c r="N339" s="26"/>
      <c r="O339" s="3"/>
      <c r="P339" s="4"/>
      <c r="Q339" s="3"/>
      <c r="R339" s="3"/>
      <c r="S339" s="4"/>
      <c r="T339" s="3">
        <v>0.6</v>
      </c>
      <c r="U339" s="3">
        <v>0.6</v>
      </c>
      <c r="V339" s="3"/>
      <c r="W339" s="3"/>
      <c r="X339" s="4"/>
      <c r="Y339" s="3">
        <v>0.7</v>
      </c>
      <c r="Z339" s="3">
        <v>0.7</v>
      </c>
      <c r="AA339" s="4"/>
    </row>
    <row r="340" spans="1:27" ht="12.75">
      <c r="A340" s="2" t="s">
        <v>376</v>
      </c>
      <c r="B340" s="3">
        <v>0.3</v>
      </c>
      <c r="C340" s="3"/>
      <c r="D340" s="3">
        <v>0.3</v>
      </c>
      <c r="E340" s="3">
        <v>0.3</v>
      </c>
      <c r="F340" s="4"/>
      <c r="G340" s="3">
        <v>0.3</v>
      </c>
      <c r="H340" s="3"/>
      <c r="I340" s="3"/>
      <c r="J340" s="3">
        <v>0.3</v>
      </c>
      <c r="K340" s="3"/>
      <c r="L340" s="3">
        <v>0.3</v>
      </c>
      <c r="M340" s="4"/>
      <c r="N340" s="26"/>
      <c r="O340" s="3"/>
      <c r="P340" s="4"/>
      <c r="Q340" s="3"/>
      <c r="R340" s="3"/>
      <c r="S340" s="4"/>
      <c r="T340" s="3"/>
      <c r="U340" s="3"/>
      <c r="V340" s="3"/>
      <c r="W340" s="3"/>
      <c r="X340" s="4"/>
      <c r="Y340" s="3"/>
      <c r="Z340" s="3"/>
      <c r="AA340" s="4"/>
    </row>
    <row r="341" spans="1:27" ht="12.75">
      <c r="A341" s="2" t="s">
        <v>377</v>
      </c>
      <c r="B341" s="3">
        <v>0.2</v>
      </c>
      <c r="C341" s="3"/>
      <c r="D341" s="3">
        <v>0.2</v>
      </c>
      <c r="E341" s="3">
        <v>0.2</v>
      </c>
      <c r="F341" s="4"/>
      <c r="G341" s="3">
        <v>0.2</v>
      </c>
      <c r="H341" s="3"/>
      <c r="I341" s="3"/>
      <c r="J341" s="3">
        <v>0.2</v>
      </c>
      <c r="K341" s="3"/>
      <c r="L341" s="3">
        <v>0.2</v>
      </c>
      <c r="M341" s="4"/>
      <c r="N341" s="26"/>
      <c r="O341" s="3"/>
      <c r="P341" s="4"/>
      <c r="Q341" s="3"/>
      <c r="R341" s="3"/>
      <c r="S341" s="4"/>
      <c r="T341" s="3"/>
      <c r="U341" s="3"/>
      <c r="V341" s="3"/>
      <c r="W341" s="3"/>
      <c r="X341" s="4"/>
      <c r="Y341" s="3"/>
      <c r="Z341" s="3"/>
      <c r="AA341" s="4"/>
    </row>
    <row r="342" spans="1:27" ht="12.75">
      <c r="A342" s="2" t="s">
        <v>378</v>
      </c>
      <c r="B342" s="3">
        <v>0.2</v>
      </c>
      <c r="C342" s="3"/>
      <c r="D342" s="3">
        <v>0.2</v>
      </c>
      <c r="E342" s="3">
        <v>0.2</v>
      </c>
      <c r="F342" s="4"/>
      <c r="G342" s="3">
        <v>0.2</v>
      </c>
      <c r="H342" s="3"/>
      <c r="I342" s="3"/>
      <c r="J342" s="3">
        <v>0.2</v>
      </c>
      <c r="K342" s="3"/>
      <c r="L342" s="3">
        <v>0.2</v>
      </c>
      <c r="M342" s="4"/>
      <c r="N342" s="26"/>
      <c r="O342" s="3"/>
      <c r="P342" s="4"/>
      <c r="Q342" s="3"/>
      <c r="R342" s="3"/>
      <c r="S342" s="4"/>
      <c r="T342" s="3"/>
      <c r="U342" s="3"/>
      <c r="V342" s="3"/>
      <c r="W342" s="3"/>
      <c r="X342" s="4"/>
      <c r="Y342" s="3"/>
      <c r="Z342" s="3"/>
      <c r="AA342" s="4"/>
    </row>
    <row r="343" spans="1:27" ht="12.75">
      <c r="A343" s="29" t="s">
        <v>379</v>
      </c>
      <c r="B343" s="30">
        <v>0.2</v>
      </c>
      <c r="C343" s="30"/>
      <c r="D343" s="30">
        <v>0.2</v>
      </c>
      <c r="E343" s="30">
        <v>0.2</v>
      </c>
      <c r="F343" s="31"/>
      <c r="G343" s="30">
        <v>0.2</v>
      </c>
      <c r="H343" s="30"/>
      <c r="I343" s="30"/>
      <c r="J343" s="30">
        <v>0.2</v>
      </c>
      <c r="K343" s="30"/>
      <c r="L343" s="30">
        <v>0.2</v>
      </c>
      <c r="M343" s="31"/>
      <c r="N343" s="32"/>
      <c r="O343" s="30"/>
      <c r="P343" s="31"/>
      <c r="Q343" s="30"/>
      <c r="R343" s="30"/>
      <c r="S343" s="31"/>
      <c r="T343" s="30"/>
      <c r="U343" s="30"/>
      <c r="V343" s="30"/>
      <c r="W343" s="30"/>
      <c r="X343" s="31"/>
      <c r="Y343" s="30"/>
      <c r="Z343" s="30"/>
      <c r="AA343" s="31"/>
    </row>
    <row r="344" spans="1:27" ht="12.75">
      <c r="A344" s="86" t="s">
        <v>187</v>
      </c>
      <c r="B344" s="80"/>
      <c r="C344" s="80"/>
      <c r="D344" s="80"/>
      <c r="E344" s="80"/>
      <c r="F344" s="80"/>
      <c r="G344" s="80"/>
      <c r="H344" s="80"/>
      <c r="I344" s="80"/>
      <c r="J344" s="80"/>
      <c r="K344" s="80"/>
      <c r="L344" s="80"/>
      <c r="M344" s="80"/>
      <c r="N344" s="84"/>
      <c r="O344" s="80"/>
      <c r="P344" s="80"/>
      <c r="Q344" s="80"/>
      <c r="R344" s="80"/>
      <c r="S344" s="80"/>
      <c r="T344" s="80"/>
      <c r="U344" s="80"/>
      <c r="V344" s="80"/>
      <c r="W344" s="80"/>
      <c r="X344" s="80"/>
      <c r="Y344" s="80"/>
      <c r="Z344" s="80"/>
      <c r="AA344" s="85"/>
    </row>
    <row r="345" spans="1:27" ht="12.75">
      <c r="A345" s="13" t="s">
        <v>380</v>
      </c>
      <c r="B345" s="5">
        <v>1.5</v>
      </c>
      <c r="C345" s="5">
        <v>1.5</v>
      </c>
      <c r="D345" s="5">
        <v>1.5</v>
      </c>
      <c r="E345" s="5">
        <v>1.5</v>
      </c>
      <c r="F345" s="16"/>
      <c r="G345" s="5">
        <v>2.5</v>
      </c>
      <c r="H345" s="5">
        <v>2.5</v>
      </c>
      <c r="I345" s="5">
        <v>2.5</v>
      </c>
      <c r="J345" s="5">
        <v>2.5</v>
      </c>
      <c r="K345" s="5">
        <v>2.5</v>
      </c>
      <c r="L345" s="5">
        <v>2.5</v>
      </c>
      <c r="M345" s="16"/>
      <c r="N345" s="24"/>
      <c r="O345" s="5"/>
      <c r="P345" s="16"/>
      <c r="Q345" s="5">
        <v>1.5</v>
      </c>
      <c r="R345" s="5">
        <v>1.5</v>
      </c>
      <c r="S345" s="16"/>
      <c r="T345" s="5">
        <v>2</v>
      </c>
      <c r="U345" s="5">
        <v>2</v>
      </c>
      <c r="V345" s="5">
        <v>2</v>
      </c>
      <c r="W345" s="5">
        <v>2</v>
      </c>
      <c r="X345" s="16"/>
      <c r="Y345" s="5">
        <v>3.8</v>
      </c>
      <c r="Z345" s="5">
        <v>3.8</v>
      </c>
      <c r="AA345" s="16"/>
    </row>
    <row r="346" spans="1:27" ht="12.75">
      <c r="A346" s="2" t="s">
        <v>381</v>
      </c>
      <c r="B346" s="3">
        <v>0.4</v>
      </c>
      <c r="C346" s="3">
        <v>0.4</v>
      </c>
      <c r="D346" s="3">
        <v>0.4</v>
      </c>
      <c r="E346" s="3">
        <v>0.4</v>
      </c>
      <c r="F346" s="4"/>
      <c r="G346" s="3">
        <v>0.4</v>
      </c>
      <c r="H346" s="3">
        <v>0.4</v>
      </c>
      <c r="I346" s="3">
        <v>0.4</v>
      </c>
      <c r="J346" s="3">
        <v>0.4</v>
      </c>
      <c r="K346" s="3">
        <v>0.4</v>
      </c>
      <c r="L346" s="3">
        <v>0.4</v>
      </c>
      <c r="M346" s="4"/>
      <c r="N346" s="26"/>
      <c r="O346" s="3"/>
      <c r="P346" s="4"/>
      <c r="Q346" s="3">
        <v>0.9</v>
      </c>
      <c r="R346" s="3">
        <v>0.9</v>
      </c>
      <c r="S346" s="4"/>
      <c r="T346" s="3">
        <v>0.4</v>
      </c>
      <c r="U346" s="3">
        <v>0.4</v>
      </c>
      <c r="V346" s="3">
        <v>0.4</v>
      </c>
      <c r="W346" s="3">
        <v>0.4</v>
      </c>
      <c r="X346" s="4"/>
      <c r="Y346" s="3">
        <v>0.9</v>
      </c>
      <c r="Z346" s="3">
        <v>0.9</v>
      </c>
      <c r="AA346" s="4"/>
    </row>
    <row r="347" spans="1:27" ht="12.75">
      <c r="A347" s="2" t="s">
        <v>464</v>
      </c>
      <c r="B347" s="5">
        <v>1.6</v>
      </c>
      <c r="C347" s="5">
        <v>1.6</v>
      </c>
      <c r="D347" s="5">
        <v>1.6</v>
      </c>
      <c r="E347" s="5">
        <v>1.6</v>
      </c>
      <c r="F347" s="16"/>
      <c r="G347" s="5">
        <v>2.6</v>
      </c>
      <c r="H347" s="5">
        <v>2.6</v>
      </c>
      <c r="I347" s="5">
        <v>2.6</v>
      </c>
      <c r="J347" s="5">
        <v>2.6</v>
      </c>
      <c r="K347" s="5">
        <v>2.6</v>
      </c>
      <c r="L347" s="5">
        <v>2.6</v>
      </c>
      <c r="M347" s="16"/>
      <c r="N347" s="24"/>
      <c r="O347" s="5"/>
      <c r="P347" s="16"/>
      <c r="Q347" s="5">
        <v>0.9</v>
      </c>
      <c r="R347" s="5">
        <v>0.9</v>
      </c>
      <c r="S347" s="16"/>
      <c r="T347" s="5">
        <v>2.1</v>
      </c>
      <c r="U347" s="5">
        <v>2.1</v>
      </c>
      <c r="V347" s="5">
        <v>2.1</v>
      </c>
      <c r="W347" s="5">
        <v>2.1</v>
      </c>
      <c r="X347" s="16"/>
      <c r="Y347" s="5">
        <v>1.1</v>
      </c>
      <c r="Z347" s="5">
        <v>1.1</v>
      </c>
      <c r="AA347" s="16"/>
    </row>
    <row r="348" spans="1:27" ht="12.75">
      <c r="A348" s="2" t="s">
        <v>382</v>
      </c>
      <c r="B348" s="3">
        <v>0.6</v>
      </c>
      <c r="C348" s="3">
        <v>0.6</v>
      </c>
      <c r="D348" s="3">
        <v>0.6</v>
      </c>
      <c r="E348" s="3">
        <v>0.6</v>
      </c>
      <c r="F348" s="4"/>
      <c r="G348" s="3">
        <v>1</v>
      </c>
      <c r="H348" s="3">
        <v>1</v>
      </c>
      <c r="I348" s="3">
        <v>1</v>
      </c>
      <c r="J348" s="3">
        <v>1</v>
      </c>
      <c r="K348" s="3">
        <v>1</v>
      </c>
      <c r="L348" s="3">
        <v>1</v>
      </c>
      <c r="M348" s="4"/>
      <c r="N348" s="26"/>
      <c r="O348" s="3"/>
      <c r="P348" s="4"/>
      <c r="Q348" s="3">
        <v>0.6</v>
      </c>
      <c r="R348" s="3">
        <v>0.6</v>
      </c>
      <c r="S348" s="4"/>
      <c r="T348" s="3">
        <v>1</v>
      </c>
      <c r="U348" s="3">
        <v>1</v>
      </c>
      <c r="V348" s="3">
        <v>1</v>
      </c>
      <c r="W348" s="3">
        <v>1</v>
      </c>
      <c r="X348" s="4"/>
      <c r="Y348" s="3">
        <v>0.7</v>
      </c>
      <c r="Z348" s="3">
        <v>0.7</v>
      </c>
      <c r="AA348" s="4"/>
    </row>
    <row r="349" spans="1:27" ht="12.75">
      <c r="A349" s="2" t="s">
        <v>455</v>
      </c>
      <c r="B349" s="30">
        <v>0.8</v>
      </c>
      <c r="C349" s="30">
        <v>0.8</v>
      </c>
      <c r="D349" s="30">
        <v>0.8</v>
      </c>
      <c r="E349" s="30">
        <v>0.8</v>
      </c>
      <c r="F349" s="31"/>
      <c r="G349" s="30">
        <v>1.2</v>
      </c>
      <c r="H349" s="30">
        <v>1.2</v>
      </c>
      <c r="I349" s="30">
        <v>1.2</v>
      </c>
      <c r="J349" s="30">
        <v>1.2</v>
      </c>
      <c r="K349" s="30">
        <v>1.2</v>
      </c>
      <c r="L349" s="30">
        <v>1.2</v>
      </c>
      <c r="M349" s="31"/>
      <c r="N349" s="32"/>
      <c r="O349" s="30"/>
      <c r="P349" s="31"/>
      <c r="Q349" s="30"/>
      <c r="R349" s="30"/>
      <c r="S349" s="31"/>
      <c r="T349" s="30">
        <v>1.2</v>
      </c>
      <c r="U349" s="30">
        <v>1.2</v>
      </c>
      <c r="V349" s="30">
        <v>1.2</v>
      </c>
      <c r="W349" s="30">
        <v>1.2</v>
      </c>
      <c r="X349" s="31"/>
      <c r="Y349" s="30"/>
      <c r="Z349" s="30"/>
      <c r="AA349" s="31"/>
    </row>
    <row r="350" spans="1:27" ht="12.75">
      <c r="A350" s="2" t="s">
        <v>383</v>
      </c>
      <c r="B350" s="30">
        <v>0.8</v>
      </c>
      <c r="C350" s="30">
        <v>0.8</v>
      </c>
      <c r="D350" s="30">
        <v>0.8</v>
      </c>
      <c r="E350" s="30">
        <v>0.8</v>
      </c>
      <c r="F350" s="31"/>
      <c r="G350" s="30">
        <v>0.9</v>
      </c>
      <c r="H350" s="30">
        <v>0.9</v>
      </c>
      <c r="I350" s="30">
        <v>0.9</v>
      </c>
      <c r="J350" s="30">
        <v>0.9</v>
      </c>
      <c r="K350" s="30">
        <v>0.9</v>
      </c>
      <c r="L350" s="30">
        <v>0.9</v>
      </c>
      <c r="M350" s="31"/>
      <c r="N350" s="32"/>
      <c r="O350" s="30"/>
      <c r="P350" s="31"/>
      <c r="Q350" s="30"/>
      <c r="R350" s="30"/>
      <c r="S350" s="31"/>
      <c r="T350" s="30">
        <v>0.9</v>
      </c>
      <c r="U350" s="30">
        <v>0.9</v>
      </c>
      <c r="V350" s="30">
        <v>0.9</v>
      </c>
      <c r="W350" s="30">
        <v>0.9</v>
      </c>
      <c r="X350" s="31"/>
      <c r="Y350" s="30"/>
      <c r="Z350" s="30"/>
      <c r="AA350" s="31"/>
    </row>
    <row r="351" spans="1:27" ht="12.75">
      <c r="A351" s="33" t="s">
        <v>384</v>
      </c>
      <c r="B351" s="44" t="s">
        <v>129</v>
      </c>
      <c r="C351" s="45"/>
      <c r="D351" s="45"/>
      <c r="E351" s="45"/>
      <c r="F351" s="45"/>
      <c r="G351" s="45"/>
      <c r="H351" s="45"/>
      <c r="I351" s="45"/>
      <c r="J351" s="45"/>
      <c r="K351" s="45"/>
      <c r="L351" s="45"/>
      <c r="M351" s="45"/>
      <c r="N351" s="54"/>
      <c r="O351" s="45"/>
      <c r="P351" s="45"/>
      <c r="Q351" s="45"/>
      <c r="R351" s="45"/>
      <c r="S351" s="45"/>
      <c r="T351" s="45"/>
      <c r="U351" s="45"/>
      <c r="V351" s="45"/>
      <c r="W351" s="45"/>
      <c r="X351" s="45"/>
      <c r="Y351" s="45"/>
      <c r="Z351" s="45"/>
      <c r="AA351" s="46"/>
    </row>
    <row r="352" spans="1:27" ht="12.75">
      <c r="A352" s="33" t="s">
        <v>386</v>
      </c>
      <c r="B352" s="44" t="s">
        <v>129</v>
      </c>
      <c r="C352" s="45"/>
      <c r="D352" s="45"/>
      <c r="E352" s="45"/>
      <c r="F352" s="45"/>
      <c r="G352" s="45"/>
      <c r="H352" s="45"/>
      <c r="I352" s="45"/>
      <c r="J352" s="45"/>
      <c r="K352" s="45"/>
      <c r="L352" s="45"/>
      <c r="M352" s="45"/>
      <c r="N352" s="54"/>
      <c r="O352" s="45"/>
      <c r="P352" s="45"/>
      <c r="Q352" s="45"/>
      <c r="R352" s="45"/>
      <c r="S352" s="45"/>
      <c r="T352" s="45"/>
      <c r="U352" s="45"/>
      <c r="V352" s="45"/>
      <c r="W352" s="45"/>
      <c r="X352" s="45"/>
      <c r="Y352" s="45"/>
      <c r="Z352" s="45"/>
      <c r="AA352" s="46"/>
    </row>
    <row r="353" spans="1:27" ht="12.75">
      <c r="A353" s="2" t="s">
        <v>387</v>
      </c>
      <c r="B353" s="5">
        <v>0.2</v>
      </c>
      <c r="C353" s="5"/>
      <c r="D353" s="5">
        <v>0.2</v>
      </c>
      <c r="E353" s="5">
        <v>0.6</v>
      </c>
      <c r="F353" s="16"/>
      <c r="G353" s="5">
        <v>0.2</v>
      </c>
      <c r="H353" s="5"/>
      <c r="I353" s="5"/>
      <c r="J353" s="5">
        <v>0.2</v>
      </c>
      <c r="K353" s="5"/>
      <c r="L353" s="5">
        <v>0.6</v>
      </c>
      <c r="M353" s="16"/>
      <c r="N353" s="24"/>
      <c r="O353" s="5"/>
      <c r="P353" s="16"/>
      <c r="Q353" s="5"/>
      <c r="R353" s="5"/>
      <c r="S353" s="16"/>
      <c r="T353" s="5">
        <v>0.4</v>
      </c>
      <c r="U353" s="5">
        <v>0.6</v>
      </c>
      <c r="V353" s="5">
        <v>0.8</v>
      </c>
      <c r="W353" s="5"/>
      <c r="X353" s="16"/>
      <c r="Y353" s="5"/>
      <c r="Z353" s="5"/>
      <c r="AA353" s="16"/>
    </row>
    <row r="354" spans="1:27" ht="12.75">
      <c r="A354" s="33" t="s">
        <v>589</v>
      </c>
      <c r="B354" s="67">
        <v>0.54</v>
      </c>
      <c r="C354" s="67">
        <v>0.54</v>
      </c>
      <c r="D354" s="67">
        <v>0.54</v>
      </c>
      <c r="E354" s="67">
        <v>0.54</v>
      </c>
      <c r="F354" s="53"/>
      <c r="G354" s="67">
        <v>0.54</v>
      </c>
      <c r="H354" s="67">
        <v>0.54</v>
      </c>
      <c r="I354" s="67">
        <v>0.54</v>
      </c>
      <c r="J354" s="67">
        <v>0.54</v>
      </c>
      <c r="K354" s="67">
        <v>0.54</v>
      </c>
      <c r="L354" s="67">
        <v>0.54</v>
      </c>
      <c r="M354" s="53"/>
      <c r="N354" s="444"/>
      <c r="O354" s="67">
        <v>12</v>
      </c>
      <c r="P354" s="53"/>
      <c r="Q354" s="67"/>
      <c r="R354" s="67"/>
      <c r="S354" s="53"/>
      <c r="T354" s="67">
        <v>0.6</v>
      </c>
      <c r="U354" s="67"/>
      <c r="V354" s="67"/>
      <c r="W354" s="67"/>
      <c r="X354" s="53"/>
      <c r="Y354" s="67"/>
      <c r="Z354" s="67"/>
      <c r="AA354" s="16"/>
    </row>
    <row r="355" spans="1:27" ht="12.75">
      <c r="A355" s="2" t="s">
        <v>576</v>
      </c>
      <c r="B355" s="33"/>
      <c r="C355" s="33"/>
      <c r="D355" s="33"/>
      <c r="E355" s="33"/>
      <c r="F355" s="51"/>
      <c r="G355" s="33"/>
      <c r="H355" s="33"/>
      <c r="I355" s="33"/>
      <c r="J355" s="33"/>
      <c r="K355" s="33"/>
      <c r="L355" s="33"/>
      <c r="M355" s="51"/>
      <c r="N355" s="60"/>
      <c r="O355" s="33"/>
      <c r="P355" s="51"/>
      <c r="Q355" s="33"/>
      <c r="R355" s="33"/>
      <c r="S355" s="51"/>
      <c r="T355" s="33"/>
      <c r="U355" s="33"/>
      <c r="V355" s="33"/>
      <c r="W355" s="33"/>
      <c r="X355" s="51"/>
      <c r="Y355" s="33"/>
      <c r="Z355" s="33"/>
      <c r="AA355" s="61"/>
    </row>
    <row r="356" spans="1:27" ht="12.75">
      <c r="A356" s="86" t="s">
        <v>131</v>
      </c>
      <c r="B356" s="80"/>
      <c r="C356" s="80"/>
      <c r="D356" s="80"/>
      <c r="E356" s="80"/>
      <c r="F356" s="80"/>
      <c r="G356" s="80"/>
      <c r="H356" s="80"/>
      <c r="I356" s="80"/>
      <c r="J356" s="80"/>
      <c r="K356" s="80"/>
      <c r="L356" s="80"/>
      <c r="M356" s="80"/>
      <c r="N356" s="84"/>
      <c r="O356" s="80"/>
      <c r="P356" s="80"/>
      <c r="Q356" s="80"/>
      <c r="R356" s="80"/>
      <c r="S356" s="80"/>
      <c r="T356" s="80"/>
      <c r="U356" s="80"/>
      <c r="V356" s="80"/>
      <c r="W356" s="80"/>
      <c r="X356" s="80"/>
      <c r="Y356" s="80"/>
      <c r="Z356" s="80"/>
      <c r="AA356" s="85"/>
    </row>
    <row r="357" spans="1:27" ht="12.75">
      <c r="A357" s="13" t="s">
        <v>388</v>
      </c>
      <c r="B357" s="5"/>
      <c r="C357" s="5"/>
      <c r="D357" s="5"/>
      <c r="E357" s="5"/>
      <c r="F357" s="16"/>
      <c r="G357" s="5"/>
      <c r="H357" s="5"/>
      <c r="I357" s="5"/>
      <c r="J357" s="5">
        <v>1</v>
      </c>
      <c r="K357" s="5"/>
      <c r="L357" s="5">
        <v>1</v>
      </c>
      <c r="M357" s="16"/>
      <c r="N357" s="24"/>
      <c r="O357" s="5"/>
      <c r="P357" s="16"/>
      <c r="Q357" s="5"/>
      <c r="R357" s="5"/>
      <c r="S357" s="16"/>
      <c r="T357" s="5">
        <v>1.15</v>
      </c>
      <c r="U357" s="5">
        <v>1.15</v>
      </c>
      <c r="V357" s="5"/>
      <c r="W357" s="5"/>
      <c r="X357" s="16"/>
      <c r="Y357" s="5"/>
      <c r="Z357" s="5"/>
      <c r="AA357" s="16"/>
    </row>
    <row r="358" spans="1:27" ht="12.75">
      <c r="A358" s="2" t="s">
        <v>389</v>
      </c>
      <c r="B358" s="3"/>
      <c r="C358" s="3">
        <v>0.29</v>
      </c>
      <c r="D358" s="3"/>
      <c r="E358" s="3">
        <v>0.5</v>
      </c>
      <c r="F358" s="4"/>
      <c r="G358" s="3"/>
      <c r="H358" s="3"/>
      <c r="I358" s="3"/>
      <c r="J358" s="3"/>
      <c r="K358" s="3"/>
      <c r="L358" s="3">
        <v>0.5</v>
      </c>
      <c r="M358" s="4"/>
      <c r="N358" s="26"/>
      <c r="O358" s="3"/>
      <c r="P358" s="4"/>
      <c r="Q358" s="3"/>
      <c r="R358" s="3"/>
      <c r="S358" s="4"/>
      <c r="T358" s="3"/>
      <c r="U358" s="3">
        <v>0.3</v>
      </c>
      <c r="V358" s="3"/>
      <c r="W358" s="3"/>
      <c r="X358" s="4"/>
      <c r="Y358" s="3"/>
      <c r="Z358" s="3"/>
      <c r="AA358" s="4"/>
    </row>
    <row r="359" spans="1:27" ht="12.75">
      <c r="A359" s="2" t="s">
        <v>453</v>
      </c>
      <c r="B359" s="3">
        <v>1.3</v>
      </c>
      <c r="C359" s="3">
        <v>1.3</v>
      </c>
      <c r="D359" s="3">
        <v>1.3</v>
      </c>
      <c r="E359" s="3">
        <v>1.3</v>
      </c>
      <c r="F359" s="4"/>
      <c r="G359" s="3">
        <v>1.3</v>
      </c>
      <c r="H359" s="3">
        <v>1.3</v>
      </c>
      <c r="I359" s="3">
        <v>1.3</v>
      </c>
      <c r="J359" s="3">
        <v>1.3</v>
      </c>
      <c r="K359" s="3">
        <v>1.3</v>
      </c>
      <c r="L359" s="3">
        <v>1.3</v>
      </c>
      <c r="M359" s="4"/>
      <c r="N359" s="26"/>
      <c r="O359" s="3"/>
      <c r="P359" s="4"/>
      <c r="Q359" s="3"/>
      <c r="R359" s="3"/>
      <c r="S359" s="4"/>
      <c r="T359" s="3"/>
      <c r="U359" s="3"/>
      <c r="V359" s="3"/>
      <c r="W359" s="3"/>
      <c r="X359" s="4"/>
      <c r="Y359" s="3"/>
      <c r="Z359" s="3"/>
      <c r="AA359" s="4"/>
    </row>
    <row r="360" spans="1:27" ht="12.75">
      <c r="A360" s="2" t="s">
        <v>390</v>
      </c>
      <c r="B360" s="3">
        <v>6</v>
      </c>
      <c r="C360" s="3">
        <v>6</v>
      </c>
      <c r="D360" s="3">
        <v>6</v>
      </c>
      <c r="E360" s="3">
        <v>6</v>
      </c>
      <c r="F360" s="4"/>
      <c r="G360" s="3">
        <v>6</v>
      </c>
      <c r="H360" s="3">
        <v>6</v>
      </c>
      <c r="I360" s="3">
        <v>6</v>
      </c>
      <c r="J360" s="3">
        <v>6</v>
      </c>
      <c r="K360" s="3">
        <v>6</v>
      </c>
      <c r="L360" s="3">
        <v>6</v>
      </c>
      <c r="M360" s="4"/>
      <c r="N360" s="26"/>
      <c r="O360" s="3"/>
      <c r="P360" s="4"/>
      <c r="Q360" s="3"/>
      <c r="R360" s="3"/>
      <c r="S360" s="4"/>
      <c r="T360" s="3"/>
      <c r="U360" s="3"/>
      <c r="V360" s="3"/>
      <c r="W360" s="3"/>
      <c r="X360" s="4"/>
      <c r="Y360" s="3"/>
      <c r="Z360" s="3"/>
      <c r="AA360" s="4"/>
    </row>
    <row r="361" spans="1:27" ht="12.75">
      <c r="A361" s="2" t="s">
        <v>391</v>
      </c>
      <c r="B361" s="3">
        <v>7.14</v>
      </c>
      <c r="C361" s="3">
        <v>7.14</v>
      </c>
      <c r="D361" s="3">
        <v>7.14</v>
      </c>
      <c r="E361" s="3">
        <v>7.14</v>
      </c>
      <c r="F361" s="4"/>
      <c r="G361" s="3">
        <v>7.14</v>
      </c>
      <c r="H361" s="3">
        <v>7.14</v>
      </c>
      <c r="I361" s="3">
        <v>7.14</v>
      </c>
      <c r="J361" s="3">
        <v>7.14</v>
      </c>
      <c r="K361" s="3">
        <v>7.14</v>
      </c>
      <c r="L361" s="3">
        <v>7.14</v>
      </c>
      <c r="M361" s="4"/>
      <c r="N361" s="26"/>
      <c r="O361" s="3"/>
      <c r="P361" s="4"/>
      <c r="Q361" s="3"/>
      <c r="R361" s="3"/>
      <c r="S361" s="4"/>
      <c r="T361" s="3">
        <v>9.5</v>
      </c>
      <c r="U361" s="3">
        <v>9.5</v>
      </c>
      <c r="V361" s="3">
        <v>10</v>
      </c>
      <c r="W361" s="3">
        <v>10</v>
      </c>
      <c r="X361" s="4"/>
      <c r="Y361" s="3"/>
      <c r="Z361" s="3"/>
      <c r="AA361" s="4"/>
    </row>
    <row r="362" spans="1:27" ht="12.75">
      <c r="A362" s="2" t="s">
        <v>392</v>
      </c>
      <c r="B362" s="3">
        <v>0.9</v>
      </c>
      <c r="C362" s="3">
        <v>0.9</v>
      </c>
      <c r="D362" s="3">
        <v>0.9</v>
      </c>
      <c r="E362" s="3">
        <v>0.9</v>
      </c>
      <c r="F362" s="4"/>
      <c r="G362" s="3">
        <v>1</v>
      </c>
      <c r="H362" s="3">
        <v>1</v>
      </c>
      <c r="I362" s="3">
        <v>1</v>
      </c>
      <c r="J362" s="3">
        <v>1</v>
      </c>
      <c r="K362" s="3">
        <v>1</v>
      </c>
      <c r="L362" s="3">
        <v>1</v>
      </c>
      <c r="M362" s="4"/>
      <c r="N362" s="26"/>
      <c r="O362" s="3"/>
      <c r="P362" s="4"/>
      <c r="Q362" s="3"/>
      <c r="R362" s="3"/>
      <c r="S362" s="4"/>
      <c r="T362" s="3">
        <v>1</v>
      </c>
      <c r="U362" s="3">
        <v>1</v>
      </c>
      <c r="V362" s="3">
        <v>1</v>
      </c>
      <c r="W362" s="3">
        <v>1</v>
      </c>
      <c r="X362" s="4"/>
      <c r="Y362" s="3"/>
      <c r="Z362" s="3"/>
      <c r="AA362" s="4"/>
    </row>
    <row r="363" spans="1:27" ht="12.75">
      <c r="A363" s="2" t="s">
        <v>393</v>
      </c>
      <c r="B363" s="3">
        <v>0.5</v>
      </c>
      <c r="C363" s="3">
        <v>0.5</v>
      </c>
      <c r="D363" s="3">
        <v>0.5</v>
      </c>
      <c r="E363" s="3">
        <v>0.5</v>
      </c>
      <c r="F363" s="4"/>
      <c r="G363" s="3">
        <v>5.5</v>
      </c>
      <c r="H363" s="3">
        <v>5.5</v>
      </c>
      <c r="I363" s="3">
        <v>5.5</v>
      </c>
      <c r="J363" s="3">
        <v>5.5</v>
      </c>
      <c r="K363" s="3">
        <v>5.5</v>
      </c>
      <c r="L363" s="3">
        <v>5.5</v>
      </c>
      <c r="M363" s="4"/>
      <c r="N363" s="26"/>
      <c r="O363" s="3"/>
      <c r="P363" s="4"/>
      <c r="Q363" s="3"/>
      <c r="R363" s="3"/>
      <c r="S363" s="4"/>
      <c r="T363" s="3"/>
      <c r="U363" s="3"/>
      <c r="V363" s="3"/>
      <c r="W363" s="3"/>
      <c r="X363" s="4"/>
      <c r="Y363" s="3"/>
      <c r="Z363" s="3"/>
      <c r="AA363" s="4"/>
    </row>
    <row r="364" spans="1:27" ht="12.75">
      <c r="A364" s="29" t="s">
        <v>394</v>
      </c>
      <c r="B364" s="30">
        <v>0.3</v>
      </c>
      <c r="C364" s="30">
        <v>0.3</v>
      </c>
      <c r="D364" s="30">
        <v>0.3</v>
      </c>
      <c r="E364" s="30">
        <v>0.3</v>
      </c>
      <c r="F364" s="31"/>
      <c r="G364" s="30">
        <v>1</v>
      </c>
      <c r="H364" s="30">
        <v>1</v>
      </c>
      <c r="I364" s="30">
        <v>1</v>
      </c>
      <c r="J364" s="30">
        <v>1</v>
      </c>
      <c r="K364" s="30">
        <v>1</v>
      </c>
      <c r="L364" s="30">
        <v>1</v>
      </c>
      <c r="M364" s="31"/>
      <c r="N364" s="32"/>
      <c r="O364" s="30"/>
      <c r="P364" s="31"/>
      <c r="Q364" s="30"/>
      <c r="R364" s="30"/>
      <c r="S364" s="31"/>
      <c r="T364" s="30">
        <v>0.6</v>
      </c>
      <c r="U364" s="30">
        <v>0.6</v>
      </c>
      <c r="V364" s="30">
        <v>0.6</v>
      </c>
      <c r="W364" s="30">
        <v>0.6</v>
      </c>
      <c r="X364" s="31"/>
      <c r="Y364" s="30">
        <v>0.2</v>
      </c>
      <c r="Z364" s="30">
        <v>0.2</v>
      </c>
      <c r="AA364" s="31">
        <v>0.2</v>
      </c>
    </row>
    <row r="365" spans="1:27" ht="12.75">
      <c r="A365" s="487" t="s">
        <v>640</v>
      </c>
      <c r="B365" s="455">
        <v>0.57</v>
      </c>
      <c r="C365" s="455">
        <v>0.57</v>
      </c>
      <c r="D365" s="455">
        <v>0.57</v>
      </c>
      <c r="E365" s="455">
        <v>0.57</v>
      </c>
      <c r="F365" s="488"/>
      <c r="G365" s="455"/>
      <c r="H365" s="455"/>
      <c r="I365" s="455"/>
      <c r="J365" s="455"/>
      <c r="K365" s="455"/>
      <c r="L365" s="455"/>
      <c r="M365" s="488"/>
      <c r="N365" s="489"/>
      <c r="O365" s="455"/>
      <c r="P365" s="488"/>
      <c r="Q365" s="455"/>
      <c r="R365" s="455"/>
      <c r="S365" s="488"/>
      <c r="T365" s="455"/>
      <c r="U365" s="455"/>
      <c r="V365" s="455"/>
      <c r="W365" s="455"/>
      <c r="X365" s="488"/>
      <c r="Y365" s="455"/>
      <c r="Z365" s="455"/>
      <c r="AA365" s="490"/>
    </row>
    <row r="366" spans="1:27" ht="12.75">
      <c r="A366" s="86" t="s">
        <v>132</v>
      </c>
      <c r="B366" s="80"/>
      <c r="C366" s="80"/>
      <c r="D366" s="80"/>
      <c r="E366" s="80"/>
      <c r="F366" s="80"/>
      <c r="G366" s="80"/>
      <c r="H366" s="80"/>
      <c r="I366" s="80"/>
      <c r="J366" s="80"/>
      <c r="K366" s="80"/>
      <c r="L366" s="80"/>
      <c r="M366" s="80"/>
      <c r="N366" s="84"/>
      <c r="O366" s="80"/>
      <c r="P366" s="80"/>
      <c r="Q366" s="80"/>
      <c r="R366" s="80"/>
      <c r="S366" s="80"/>
      <c r="T366" s="80"/>
      <c r="U366" s="80"/>
      <c r="V366" s="80"/>
      <c r="W366" s="80"/>
      <c r="X366" s="80"/>
      <c r="Y366" s="80"/>
      <c r="Z366" s="80"/>
      <c r="AA366" s="85"/>
    </row>
    <row r="367" spans="1:27" ht="12.75">
      <c r="A367" s="2" t="s">
        <v>449</v>
      </c>
      <c r="B367" s="3">
        <v>1.7</v>
      </c>
      <c r="C367" s="3">
        <v>1.7</v>
      </c>
      <c r="D367" s="3">
        <v>1.7</v>
      </c>
      <c r="E367" s="3">
        <v>1.7</v>
      </c>
      <c r="F367" s="4"/>
      <c r="G367" s="3">
        <v>1.7</v>
      </c>
      <c r="H367" s="3">
        <v>1.7</v>
      </c>
      <c r="I367" s="3">
        <v>1.7</v>
      </c>
      <c r="J367" s="3">
        <v>1.7</v>
      </c>
      <c r="K367" s="3">
        <v>1.7</v>
      </c>
      <c r="L367" s="3">
        <v>1.7</v>
      </c>
      <c r="M367" s="4"/>
      <c r="N367" s="26"/>
      <c r="O367" s="3"/>
      <c r="P367" s="4"/>
      <c r="Q367" s="3"/>
      <c r="R367" s="3"/>
      <c r="S367" s="4"/>
      <c r="T367" s="3">
        <v>2.2</v>
      </c>
      <c r="U367" s="3">
        <v>2.2</v>
      </c>
      <c r="V367" s="3">
        <v>2.2</v>
      </c>
      <c r="W367" s="3">
        <v>2.2</v>
      </c>
      <c r="X367" s="4"/>
      <c r="Y367" s="3"/>
      <c r="Z367" s="3"/>
      <c r="AA367" s="4"/>
    </row>
    <row r="368" spans="1:27" ht="12.75">
      <c r="A368" s="2" t="s">
        <v>450</v>
      </c>
      <c r="B368" s="3">
        <v>0.4</v>
      </c>
      <c r="C368" s="3">
        <v>0.4</v>
      </c>
      <c r="D368" s="3">
        <v>0.4</v>
      </c>
      <c r="E368" s="3">
        <v>0.4</v>
      </c>
      <c r="F368" s="4"/>
      <c r="G368" s="3">
        <v>0.4</v>
      </c>
      <c r="H368" s="3">
        <v>0.4</v>
      </c>
      <c r="I368" s="3">
        <v>0.4</v>
      </c>
      <c r="J368" s="3">
        <v>0.4</v>
      </c>
      <c r="K368" s="3">
        <v>0.4</v>
      </c>
      <c r="L368" s="3">
        <v>0.4</v>
      </c>
      <c r="M368" s="4"/>
      <c r="N368" s="26"/>
      <c r="O368" s="3"/>
      <c r="P368" s="4"/>
      <c r="Q368" s="3"/>
      <c r="R368" s="3"/>
      <c r="S368" s="4"/>
      <c r="T368" s="3">
        <v>0.6</v>
      </c>
      <c r="U368" s="3">
        <v>0.6</v>
      </c>
      <c r="V368" s="3">
        <v>0.6</v>
      </c>
      <c r="W368" s="3">
        <v>0.6</v>
      </c>
      <c r="X368" s="4"/>
      <c r="Y368" s="3"/>
      <c r="Z368" s="3"/>
      <c r="AA368" s="4"/>
    </row>
    <row r="369" spans="1:27" ht="12.75">
      <c r="A369" s="2" t="s">
        <v>395</v>
      </c>
      <c r="B369" s="3">
        <v>1.5</v>
      </c>
      <c r="C369" s="3">
        <v>1.5</v>
      </c>
      <c r="D369" s="3">
        <v>1.5</v>
      </c>
      <c r="E369" s="3">
        <v>1.5</v>
      </c>
      <c r="F369" s="4"/>
      <c r="G369" s="3">
        <v>1.5</v>
      </c>
      <c r="H369" s="3">
        <v>1.5</v>
      </c>
      <c r="I369" s="3">
        <v>1.5</v>
      </c>
      <c r="J369" s="3">
        <v>1.5</v>
      </c>
      <c r="K369" s="3">
        <v>1.5</v>
      </c>
      <c r="L369" s="3">
        <v>1.5</v>
      </c>
      <c r="M369" s="4"/>
      <c r="N369" s="26"/>
      <c r="O369" s="3"/>
      <c r="P369" s="4"/>
      <c r="Q369" s="3"/>
      <c r="R369" s="3"/>
      <c r="S369" s="4"/>
      <c r="T369" s="3">
        <v>2.1</v>
      </c>
      <c r="U369" s="3">
        <v>2.1</v>
      </c>
      <c r="V369" s="3">
        <v>2.1</v>
      </c>
      <c r="W369" s="3">
        <v>2.1</v>
      </c>
      <c r="X369" s="4"/>
      <c r="Y369" s="3"/>
      <c r="Z369" s="3"/>
      <c r="AA369" s="4"/>
    </row>
    <row r="370" spans="1:27" ht="12.75">
      <c r="A370" s="2" t="s">
        <v>451</v>
      </c>
      <c r="B370" s="3">
        <v>0.4</v>
      </c>
      <c r="C370" s="3">
        <v>0.4</v>
      </c>
      <c r="D370" s="3">
        <v>0.4</v>
      </c>
      <c r="E370" s="3">
        <v>0.4</v>
      </c>
      <c r="F370" s="4"/>
      <c r="G370" s="3">
        <v>0.4</v>
      </c>
      <c r="H370" s="3">
        <v>0.4</v>
      </c>
      <c r="I370" s="3">
        <v>0.4</v>
      </c>
      <c r="J370" s="3">
        <v>0.4</v>
      </c>
      <c r="K370" s="3">
        <v>0.4</v>
      </c>
      <c r="L370" s="3">
        <v>0.4</v>
      </c>
      <c r="M370" s="4"/>
      <c r="N370" s="26"/>
      <c r="O370" s="3"/>
      <c r="P370" s="4"/>
      <c r="Q370" s="3"/>
      <c r="R370" s="3"/>
      <c r="S370" s="4"/>
      <c r="T370" s="3">
        <v>2.1</v>
      </c>
      <c r="U370" s="3">
        <v>2.1</v>
      </c>
      <c r="V370" s="3">
        <v>2.1</v>
      </c>
      <c r="W370" s="3">
        <v>2.1</v>
      </c>
      <c r="X370" s="4"/>
      <c r="Y370" s="3"/>
      <c r="Z370" s="3"/>
      <c r="AA370" s="4"/>
    </row>
    <row r="371" spans="1:27" ht="12.75">
      <c r="A371" s="2" t="s">
        <v>396</v>
      </c>
      <c r="B371" s="3">
        <v>1.8</v>
      </c>
      <c r="C371" s="3">
        <v>1.8</v>
      </c>
      <c r="D371" s="3">
        <v>1.8</v>
      </c>
      <c r="E371" s="3">
        <v>1.8</v>
      </c>
      <c r="F371" s="4"/>
      <c r="G371" s="3">
        <v>1.8</v>
      </c>
      <c r="H371" s="3">
        <v>1.8</v>
      </c>
      <c r="I371" s="3">
        <v>1.8</v>
      </c>
      <c r="J371" s="3">
        <v>1.8</v>
      </c>
      <c r="K371" s="3">
        <v>1.8</v>
      </c>
      <c r="L371" s="3">
        <v>1.8</v>
      </c>
      <c r="M371" s="4"/>
      <c r="N371" s="26"/>
      <c r="O371" s="3"/>
      <c r="P371" s="4"/>
      <c r="Q371" s="3"/>
      <c r="R371" s="3"/>
      <c r="S371" s="4"/>
      <c r="T371" s="3">
        <v>0.4</v>
      </c>
      <c r="U371" s="3">
        <v>0.4</v>
      </c>
      <c r="V371" s="3">
        <v>0.4</v>
      </c>
      <c r="W371" s="3">
        <v>0.4</v>
      </c>
      <c r="X371" s="4"/>
      <c r="Y371" s="3"/>
      <c r="Z371" s="3"/>
      <c r="AA371" s="4"/>
    </row>
    <row r="372" spans="1:27" ht="12.75">
      <c r="A372" s="2" t="s">
        <v>397</v>
      </c>
      <c r="B372" s="3">
        <v>1.6</v>
      </c>
      <c r="C372" s="3">
        <v>1.6</v>
      </c>
      <c r="D372" s="3">
        <v>1.6</v>
      </c>
      <c r="E372" s="3">
        <v>1.6</v>
      </c>
      <c r="F372" s="4"/>
      <c r="G372" s="3">
        <v>1.6</v>
      </c>
      <c r="H372" s="3">
        <v>1.6</v>
      </c>
      <c r="I372" s="3">
        <v>1.6</v>
      </c>
      <c r="J372" s="3">
        <v>1.6</v>
      </c>
      <c r="K372" s="3">
        <v>1.6</v>
      </c>
      <c r="L372" s="3">
        <v>1.6</v>
      </c>
      <c r="M372" s="4"/>
      <c r="N372" s="26"/>
      <c r="O372" s="3"/>
      <c r="P372" s="4"/>
      <c r="Q372" s="3"/>
      <c r="R372" s="3"/>
      <c r="S372" s="4"/>
      <c r="T372" s="3">
        <v>1.8</v>
      </c>
      <c r="U372" s="3">
        <v>1.8</v>
      </c>
      <c r="V372" s="3">
        <v>1.8</v>
      </c>
      <c r="W372" s="3">
        <v>1.8</v>
      </c>
      <c r="X372" s="4"/>
      <c r="Y372" s="3"/>
      <c r="Z372" s="3"/>
      <c r="AA372" s="4"/>
    </row>
    <row r="373" spans="1:27" ht="12.75">
      <c r="A373" s="2" t="s">
        <v>398</v>
      </c>
      <c r="B373" s="3">
        <v>1.6</v>
      </c>
      <c r="C373" s="3">
        <v>1.6</v>
      </c>
      <c r="D373" s="3">
        <v>1.6</v>
      </c>
      <c r="E373" s="3">
        <v>1.6</v>
      </c>
      <c r="F373" s="4"/>
      <c r="G373" s="3">
        <v>1.6</v>
      </c>
      <c r="H373" s="3">
        <v>1.6</v>
      </c>
      <c r="I373" s="3">
        <v>1.6</v>
      </c>
      <c r="J373" s="3">
        <v>1.6</v>
      </c>
      <c r="K373" s="3">
        <v>1.6</v>
      </c>
      <c r="L373" s="3">
        <v>1.6</v>
      </c>
      <c r="M373" s="4"/>
      <c r="N373" s="26"/>
      <c r="O373" s="3"/>
      <c r="P373" s="4"/>
      <c r="Q373" s="3"/>
      <c r="R373" s="3"/>
      <c r="S373" s="4"/>
      <c r="T373" s="3">
        <v>1.8</v>
      </c>
      <c r="U373" s="3">
        <v>1.8</v>
      </c>
      <c r="V373" s="3">
        <v>1.8</v>
      </c>
      <c r="W373" s="3">
        <v>1.8</v>
      </c>
      <c r="X373" s="4"/>
      <c r="Y373" s="3"/>
      <c r="Z373" s="3"/>
      <c r="AA373" s="4"/>
    </row>
    <row r="374" spans="1:27" ht="18.75">
      <c r="A374" s="94" t="s">
        <v>452</v>
      </c>
      <c r="B374" s="194">
        <v>6</v>
      </c>
      <c r="C374" s="194">
        <v>6</v>
      </c>
      <c r="D374" s="194">
        <v>6</v>
      </c>
      <c r="E374" s="194">
        <v>6</v>
      </c>
      <c r="F374" s="4"/>
      <c r="G374" s="194">
        <v>6</v>
      </c>
      <c r="H374" s="194">
        <v>6</v>
      </c>
      <c r="I374" s="194">
        <v>6</v>
      </c>
      <c r="J374" s="194">
        <v>6</v>
      </c>
      <c r="K374" s="194">
        <v>6</v>
      </c>
      <c r="L374" s="194">
        <v>6</v>
      </c>
      <c r="M374" s="4"/>
      <c r="N374" s="26"/>
      <c r="O374" s="3"/>
      <c r="P374" s="4"/>
      <c r="Q374" s="3"/>
      <c r="R374" s="3"/>
      <c r="S374" s="4"/>
      <c r="T374" s="3"/>
      <c r="U374" s="3"/>
      <c r="V374" s="3"/>
      <c r="W374" s="3"/>
      <c r="X374" s="4"/>
      <c r="Y374" s="3"/>
      <c r="Z374" s="3"/>
      <c r="AA374" s="4"/>
    </row>
    <row r="375" spans="1:27" ht="25.5">
      <c r="A375" s="1" t="s">
        <v>574</v>
      </c>
      <c r="B375" s="3">
        <v>0.9</v>
      </c>
      <c r="C375" s="3">
        <v>0.9</v>
      </c>
      <c r="D375" s="3">
        <v>0.9</v>
      </c>
      <c r="E375" s="3">
        <v>0.9</v>
      </c>
      <c r="F375" s="4"/>
      <c r="G375" s="3">
        <v>1.1</v>
      </c>
      <c r="H375" s="3">
        <v>1.1</v>
      </c>
      <c r="I375" s="3">
        <v>1.1</v>
      </c>
      <c r="J375" s="3">
        <v>1.1</v>
      </c>
      <c r="K375" s="3">
        <v>1.1</v>
      </c>
      <c r="L375" s="3">
        <v>1.1</v>
      </c>
      <c r="M375" s="4"/>
      <c r="N375" s="26"/>
      <c r="O375" s="3"/>
      <c r="P375" s="4"/>
      <c r="Q375" s="3"/>
      <c r="R375" s="3"/>
      <c r="S375" s="4"/>
      <c r="T375" s="3">
        <v>1.2</v>
      </c>
      <c r="U375" s="3">
        <v>1.2</v>
      </c>
      <c r="V375" s="3">
        <v>1.2</v>
      </c>
      <c r="W375" s="3">
        <v>1.2</v>
      </c>
      <c r="X375" s="4"/>
      <c r="Y375" s="3">
        <v>1.5</v>
      </c>
      <c r="Z375" s="3">
        <v>1.5</v>
      </c>
      <c r="AA375" s="4"/>
    </row>
    <row r="376" spans="1:27" ht="25.5">
      <c r="A376" s="1" t="s">
        <v>575</v>
      </c>
      <c r="B376" s="3">
        <v>1</v>
      </c>
      <c r="C376" s="3">
        <v>1</v>
      </c>
      <c r="D376" s="3">
        <v>1</v>
      </c>
      <c r="E376" s="3">
        <v>1</v>
      </c>
      <c r="F376" s="4"/>
      <c r="G376" s="3">
        <v>1</v>
      </c>
      <c r="H376" s="3">
        <v>1</v>
      </c>
      <c r="I376" s="3">
        <v>1</v>
      </c>
      <c r="J376" s="3">
        <v>1</v>
      </c>
      <c r="K376" s="3">
        <v>1</v>
      </c>
      <c r="L376" s="3">
        <v>1</v>
      </c>
      <c r="M376" s="4"/>
      <c r="N376" s="26"/>
      <c r="O376" s="3"/>
      <c r="P376" s="4"/>
      <c r="Q376" s="3"/>
      <c r="R376" s="3"/>
      <c r="S376" s="4"/>
      <c r="T376" s="3">
        <v>1</v>
      </c>
      <c r="U376" s="3">
        <v>1</v>
      </c>
      <c r="V376" s="3">
        <v>1</v>
      </c>
      <c r="W376" s="3">
        <v>1</v>
      </c>
      <c r="X376" s="4"/>
      <c r="Y376" s="3">
        <v>1.8</v>
      </c>
      <c r="Z376" s="3">
        <v>1.8</v>
      </c>
      <c r="AA376" s="4"/>
    </row>
    <row r="377" spans="1:27" ht="12.75">
      <c r="A377" s="2" t="s">
        <v>486</v>
      </c>
      <c r="B377" s="3">
        <v>1</v>
      </c>
      <c r="C377" s="3">
        <v>1</v>
      </c>
      <c r="D377" s="3">
        <v>1</v>
      </c>
      <c r="E377" s="3">
        <v>1</v>
      </c>
      <c r="F377" s="4"/>
      <c r="G377" s="3">
        <v>1.5</v>
      </c>
      <c r="H377" s="3">
        <v>1.5</v>
      </c>
      <c r="I377" s="3">
        <v>1.5</v>
      </c>
      <c r="J377" s="3">
        <v>1.5</v>
      </c>
      <c r="K377" s="3">
        <v>1.5</v>
      </c>
      <c r="L377" s="3">
        <v>1.5</v>
      </c>
      <c r="M377" s="4"/>
      <c r="N377" s="26"/>
      <c r="O377" s="3"/>
      <c r="P377" s="4"/>
      <c r="Q377" s="3"/>
      <c r="R377" s="3"/>
      <c r="S377" s="4"/>
      <c r="T377" s="3"/>
      <c r="U377" s="3"/>
      <c r="V377" s="3"/>
      <c r="W377" s="3"/>
      <c r="X377" s="4"/>
      <c r="Y377" s="3"/>
      <c r="Z377" s="3"/>
      <c r="AA377" s="4"/>
    </row>
    <row r="378" spans="1:36" ht="12.75">
      <c r="A378" s="41" t="s">
        <v>178</v>
      </c>
      <c r="B378" s="42"/>
      <c r="C378" s="42"/>
      <c r="D378" s="42"/>
      <c r="E378" s="42"/>
      <c r="F378" s="42"/>
      <c r="G378" s="42"/>
      <c r="H378" s="42"/>
      <c r="I378" s="72"/>
      <c r="J378" s="72"/>
      <c r="K378" s="72"/>
      <c r="L378" s="72"/>
      <c r="M378" s="72"/>
      <c r="N378" s="72"/>
      <c r="O378" s="72"/>
      <c r="P378" s="72"/>
      <c r="Q378" s="72"/>
      <c r="R378" s="72"/>
      <c r="S378" s="72"/>
      <c r="T378" s="72"/>
      <c r="U378" s="72"/>
      <c r="V378" s="72"/>
      <c r="W378" s="72"/>
      <c r="X378" s="72"/>
      <c r="Y378" s="72"/>
      <c r="Z378" s="72"/>
      <c r="AA378" s="238"/>
      <c r="AB378"/>
      <c r="AC378"/>
      <c r="AD378"/>
      <c r="AE378"/>
      <c r="AF378"/>
      <c r="AG378"/>
      <c r="AH378"/>
      <c r="AI378"/>
      <c r="AJ378"/>
    </row>
    <row r="379" spans="1:37" ht="12.75">
      <c r="A379" s="117" t="s">
        <v>643</v>
      </c>
      <c r="B379" s="107"/>
      <c r="C379" s="107"/>
      <c r="D379" s="107"/>
      <c r="E379" s="107"/>
      <c r="F379" s="118"/>
      <c r="G379" s="107"/>
      <c r="H379" s="107"/>
      <c r="I379" s="110"/>
      <c r="J379" s="109"/>
      <c r="K379" s="109"/>
      <c r="L379" s="109"/>
      <c r="M379" s="111"/>
      <c r="N379" s="109"/>
      <c r="O379" s="109"/>
      <c r="P379" s="111"/>
      <c r="Q379" s="109"/>
      <c r="R379" s="109"/>
      <c r="S379" s="111"/>
      <c r="T379" s="109">
        <v>1</v>
      </c>
      <c r="U379" s="109">
        <v>1</v>
      </c>
      <c r="V379" s="109">
        <v>1</v>
      </c>
      <c r="W379" s="109">
        <v>1</v>
      </c>
      <c r="X379" s="111"/>
      <c r="Y379" s="109"/>
      <c r="Z379" s="110"/>
      <c r="AA379" s="111"/>
      <c r="AB379" s="211"/>
      <c r="AC379"/>
      <c r="AD379"/>
      <c r="AE379"/>
      <c r="AF379"/>
      <c r="AG379"/>
      <c r="AH379"/>
      <c r="AI379"/>
      <c r="AJ379"/>
      <c r="AK379"/>
    </row>
    <row r="380" spans="1:37" ht="12.75">
      <c r="A380" s="106"/>
      <c r="B380" s="110"/>
      <c r="C380" s="110"/>
      <c r="D380" s="110"/>
      <c r="E380" s="110"/>
      <c r="F380" s="111"/>
      <c r="G380" s="110"/>
      <c r="H380" s="110"/>
      <c r="I380" s="110"/>
      <c r="J380" s="109"/>
      <c r="K380" s="109"/>
      <c r="L380" s="109"/>
      <c r="M380" s="111"/>
      <c r="N380" s="109"/>
      <c r="O380" s="109"/>
      <c r="P380" s="111"/>
      <c r="Q380" s="109"/>
      <c r="R380" s="109"/>
      <c r="S380" s="111"/>
      <c r="T380" s="109"/>
      <c r="U380" s="109"/>
      <c r="V380" s="109"/>
      <c r="W380" s="109"/>
      <c r="X380" s="111"/>
      <c r="Y380" s="109"/>
      <c r="Z380" s="110"/>
      <c r="AA380" s="111"/>
      <c r="AB380" s="211"/>
      <c r="AC380"/>
      <c r="AD380"/>
      <c r="AE380"/>
      <c r="AF380"/>
      <c r="AG380"/>
      <c r="AH380"/>
      <c r="AI380"/>
      <c r="AJ380"/>
      <c r="AK380"/>
    </row>
    <row r="381" spans="1:37" ht="12.75">
      <c r="A381" s="106"/>
      <c r="B381" s="110"/>
      <c r="C381" s="110"/>
      <c r="D381" s="110"/>
      <c r="E381" s="110"/>
      <c r="F381" s="111"/>
      <c r="G381" s="110"/>
      <c r="H381" s="110"/>
      <c r="I381" s="110"/>
      <c r="J381" s="109"/>
      <c r="K381" s="109"/>
      <c r="L381" s="109"/>
      <c r="M381" s="111"/>
      <c r="N381" s="109"/>
      <c r="O381" s="109"/>
      <c r="P381" s="111"/>
      <c r="Q381" s="109"/>
      <c r="R381" s="109"/>
      <c r="S381" s="111"/>
      <c r="T381" s="109"/>
      <c r="U381" s="109"/>
      <c r="V381" s="109"/>
      <c r="W381" s="109"/>
      <c r="X381" s="111"/>
      <c r="Y381" s="109"/>
      <c r="Z381" s="110"/>
      <c r="AA381" s="111"/>
      <c r="AB381" s="211"/>
      <c r="AC381"/>
      <c r="AD381"/>
      <c r="AE381"/>
      <c r="AF381"/>
      <c r="AG381"/>
      <c r="AH381"/>
      <c r="AI381"/>
      <c r="AJ381"/>
      <c r="AK381"/>
    </row>
    <row r="382" spans="1:37" ht="12.75">
      <c r="A382" s="106"/>
      <c r="B382" s="110"/>
      <c r="C382" s="110"/>
      <c r="D382" s="110"/>
      <c r="E382" s="110"/>
      <c r="F382" s="111"/>
      <c r="G382" s="110"/>
      <c r="H382" s="110"/>
      <c r="I382" s="110"/>
      <c r="J382" s="109"/>
      <c r="K382" s="109"/>
      <c r="L382" s="109"/>
      <c r="M382" s="111"/>
      <c r="N382" s="109"/>
      <c r="O382" s="109"/>
      <c r="P382" s="111"/>
      <c r="Q382" s="109"/>
      <c r="R382" s="109"/>
      <c r="S382" s="111"/>
      <c r="T382" s="109"/>
      <c r="U382" s="109"/>
      <c r="V382" s="109"/>
      <c r="W382" s="109"/>
      <c r="X382" s="111"/>
      <c r="Y382" s="109"/>
      <c r="Z382" s="110"/>
      <c r="AA382" s="111"/>
      <c r="AB382" s="211"/>
      <c r="AC382"/>
      <c r="AD382"/>
      <c r="AE382"/>
      <c r="AF382"/>
      <c r="AG382"/>
      <c r="AH382"/>
      <c r="AI382"/>
      <c r="AJ382"/>
      <c r="AK382"/>
    </row>
    <row r="383" spans="1:28" ht="12.75">
      <c r="A383" s="195"/>
      <c r="B383" s="196"/>
      <c r="C383" s="196"/>
      <c r="D383" s="196"/>
      <c r="E383" s="196"/>
      <c r="F383" s="197"/>
      <c r="G383" s="196"/>
      <c r="H383" s="196"/>
      <c r="I383" s="196"/>
      <c r="J383" s="197"/>
      <c r="K383" s="197"/>
      <c r="L383" s="197"/>
      <c r="M383" s="197"/>
      <c r="N383" s="197"/>
      <c r="O383" s="197"/>
      <c r="P383" s="197"/>
      <c r="Q383" s="197"/>
      <c r="R383" s="197"/>
      <c r="S383" s="197"/>
      <c r="T383" s="197"/>
      <c r="U383" s="197"/>
      <c r="V383" s="197"/>
      <c r="W383" s="197"/>
      <c r="X383" s="197"/>
      <c r="Y383" s="197"/>
      <c r="Z383" s="197"/>
      <c r="AA383" s="197"/>
      <c r="AB383" s="79"/>
    </row>
    <row r="384" spans="1:28" ht="12.75">
      <c r="A384" s="195"/>
      <c r="B384" s="196"/>
      <c r="C384" s="196"/>
      <c r="D384" s="196"/>
      <c r="E384" s="196"/>
      <c r="F384" s="197"/>
      <c r="G384" s="196"/>
      <c r="H384" s="196"/>
      <c r="I384" s="196"/>
      <c r="J384" s="196"/>
      <c r="K384" s="196"/>
      <c r="L384" s="196"/>
      <c r="M384" s="197"/>
      <c r="N384" s="197"/>
      <c r="O384" s="196"/>
      <c r="P384" s="197"/>
      <c r="Q384" s="197"/>
      <c r="R384" s="197"/>
      <c r="S384" s="197"/>
      <c r="T384" s="197"/>
      <c r="U384" s="197"/>
      <c r="V384" s="197"/>
      <c r="W384" s="197"/>
      <c r="X384" s="197"/>
      <c r="Y384" s="197"/>
      <c r="Z384" s="197"/>
      <c r="AA384" s="197"/>
      <c r="AB384" s="79"/>
    </row>
    <row r="385" spans="1:28" ht="12.75">
      <c r="A385" s="195"/>
      <c r="B385" s="196"/>
      <c r="C385" s="196"/>
      <c r="D385" s="196"/>
      <c r="E385" s="196"/>
      <c r="F385" s="197"/>
      <c r="G385" s="196"/>
      <c r="H385" s="196"/>
      <c r="I385" s="196"/>
      <c r="J385" s="196"/>
      <c r="K385" s="196"/>
      <c r="L385" s="196"/>
      <c r="M385" s="197"/>
      <c r="N385" s="197"/>
      <c r="O385" s="196"/>
      <c r="P385" s="197"/>
      <c r="Q385" s="197"/>
      <c r="R385" s="197"/>
      <c r="S385" s="197"/>
      <c r="T385" s="197"/>
      <c r="U385" s="197"/>
      <c r="V385" s="197"/>
      <c r="W385" s="197"/>
      <c r="X385" s="197"/>
      <c r="Y385" s="197"/>
      <c r="Z385" s="197"/>
      <c r="AA385" s="197"/>
      <c r="AB385" s="79"/>
    </row>
    <row r="386" spans="17:28" ht="12.75">
      <c r="Q386" s="79"/>
      <c r="R386" s="79"/>
      <c r="S386" s="79"/>
      <c r="T386" s="79"/>
      <c r="U386" s="79"/>
      <c r="V386" s="79"/>
      <c r="W386" s="79"/>
      <c r="X386" s="79"/>
      <c r="Y386" s="79"/>
      <c r="Z386" s="79"/>
      <c r="AA386" s="198"/>
      <c r="AB386" s="79"/>
    </row>
    <row r="387" ht="12.75">
      <c r="AA387" s="191"/>
    </row>
    <row r="388" ht="12.75">
      <c r="AA388" s="191"/>
    </row>
    <row r="389" ht="12.75">
      <c r="AA389" s="191"/>
    </row>
    <row r="390" ht="12.75">
      <c r="AA390" s="191"/>
    </row>
    <row r="391" ht="12.75">
      <c r="AA391" s="191"/>
    </row>
    <row r="392" ht="12.75">
      <c r="AA392" s="191"/>
    </row>
    <row r="393" ht="12.75">
      <c r="AA393" s="191"/>
    </row>
    <row r="394" ht="12.75">
      <c r="AA394" s="191"/>
    </row>
    <row r="395" ht="12.75">
      <c r="AA395" s="191"/>
    </row>
    <row r="396" ht="12.75">
      <c r="AA396" s="191"/>
    </row>
    <row r="397" ht="12.75">
      <c r="AA397" s="191"/>
    </row>
    <row r="398" ht="12.75">
      <c r="AA398" s="191"/>
    </row>
    <row r="399" ht="12.75">
      <c r="AA399" s="191"/>
    </row>
    <row r="400" ht="12.75">
      <c r="AA400" s="191"/>
    </row>
    <row r="401" ht="12.75">
      <c r="AA401" s="191"/>
    </row>
    <row r="402" ht="12.75">
      <c r="AA402" s="191"/>
    </row>
    <row r="403" ht="12.75">
      <c r="AA403" s="191"/>
    </row>
    <row r="404" ht="12.75">
      <c r="AA404" s="191"/>
    </row>
    <row r="405" ht="12.75">
      <c r="AA405" s="191"/>
    </row>
    <row r="406" ht="12.75">
      <c r="AA406" s="191"/>
    </row>
    <row r="407" ht="12.75">
      <c r="AA407" s="191"/>
    </row>
    <row r="408" ht="12.75">
      <c r="AA408" s="191"/>
    </row>
    <row r="409" ht="12.75">
      <c r="AA409" s="191"/>
    </row>
    <row r="410" ht="12.75">
      <c r="AA410" s="191"/>
    </row>
    <row r="411" ht="12.75">
      <c r="AA411" s="191"/>
    </row>
    <row r="412" ht="12.75">
      <c r="AA412" s="191"/>
    </row>
    <row r="413" ht="12.75">
      <c r="AA413" s="191"/>
    </row>
    <row r="414" ht="12.75">
      <c r="AA414" s="191"/>
    </row>
    <row r="415" ht="12.75">
      <c r="AA415" s="191"/>
    </row>
    <row r="416" ht="12.75">
      <c r="AA416" s="191"/>
    </row>
    <row r="417" ht="12.75">
      <c r="AA417" s="191"/>
    </row>
  </sheetData>
  <printOptions horizontalCentered="1"/>
  <pageMargins left="0" right="0" top="0" bottom="0" header="0" footer="0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417"/>
  <sheetViews>
    <sheetView zoomScaleSheetLayoutView="75" workbookViewId="0" topLeftCell="A1">
      <pane xSplit="1" ySplit="3" topLeftCell="B69" activePane="bottomRight" state="frozen"/>
      <selection pane="topLeft" activeCell="BH235" activeCellId="1" sqref="BH236 BH235"/>
      <selection pane="topRight" activeCell="BH235" activeCellId="1" sqref="BH236 BH235"/>
      <selection pane="bottomLeft" activeCell="BH235" activeCellId="1" sqref="BH236 BH235"/>
      <selection pane="bottomRight" activeCell="AI92" sqref="AI92"/>
    </sheetView>
  </sheetViews>
  <sheetFormatPr defaultColWidth="9.00390625" defaultRowHeight="12.75"/>
  <cols>
    <col min="1" max="1" width="37.00390625" style="532" customWidth="1"/>
    <col min="2" max="4" width="5.50390625" style="532" customWidth="1"/>
    <col min="5" max="5" width="6.00390625" style="532" customWidth="1"/>
    <col min="6" max="6" width="1.00390625" style="532" customWidth="1"/>
    <col min="7" max="7" width="5.625" style="532" customWidth="1"/>
    <col min="8" max="9" width="5.50390625" style="532" customWidth="1"/>
    <col min="10" max="10" width="1.00390625" style="532" customWidth="1"/>
    <col min="11" max="11" width="5.875" style="532" bestFit="1" customWidth="1"/>
    <col min="12" max="12" width="5.50390625" style="532" customWidth="1"/>
    <col min="13" max="13" width="5.875" style="532" customWidth="1"/>
    <col min="14" max="14" width="6.00390625" style="532" customWidth="1"/>
    <col min="15" max="15" width="2.375" style="532" customWidth="1"/>
    <col min="16" max="16" width="5.625" style="532" customWidth="1"/>
    <col min="17" max="17" width="5.875" style="532" customWidth="1"/>
    <col min="18" max="18" width="5.50390625" style="532" customWidth="1"/>
    <col min="19" max="19" width="1.12109375" style="532" customWidth="1"/>
    <col min="20" max="21" width="5.625" style="532" customWidth="1"/>
    <col min="22" max="22" width="5.50390625" style="532" customWidth="1"/>
    <col min="23" max="23" width="1.12109375" style="532" customWidth="1"/>
    <col min="24" max="24" width="5.50390625" style="611" customWidth="1"/>
    <col min="25" max="25" width="5.625" style="532" customWidth="1"/>
    <col min="26" max="27" width="5.875" style="532" customWidth="1"/>
    <col min="28" max="28" width="2.625" style="636" customWidth="1"/>
    <col min="29" max="29" width="4.625" style="555" customWidth="1"/>
    <col min="38" max="16384" width="9.375" style="81" customWidth="1"/>
  </cols>
  <sheetData>
    <row r="1" spans="1:28" ht="12.75" customHeight="1">
      <c r="A1" s="545"/>
      <c r="B1" s="546" t="s">
        <v>503</v>
      </c>
      <c r="C1" s="547"/>
      <c r="D1" s="547"/>
      <c r="E1" s="547"/>
      <c r="F1" s="548"/>
      <c r="G1" s="546" t="s">
        <v>500</v>
      </c>
      <c r="H1" s="547"/>
      <c r="I1" s="547"/>
      <c r="J1" s="548"/>
      <c r="K1" s="549" t="s">
        <v>133</v>
      </c>
      <c r="L1" s="548"/>
      <c r="M1" s="548"/>
      <c r="N1" s="548"/>
      <c r="O1" s="548"/>
      <c r="P1" s="550" t="s">
        <v>501</v>
      </c>
      <c r="Q1" s="551"/>
      <c r="R1" s="551"/>
      <c r="S1" s="551"/>
      <c r="T1" s="550" t="s">
        <v>502</v>
      </c>
      <c r="U1" s="551"/>
      <c r="V1" s="551"/>
      <c r="W1" s="551"/>
      <c r="X1" s="552" t="s">
        <v>536</v>
      </c>
      <c r="Y1" s="553"/>
      <c r="Z1" s="553"/>
      <c r="AA1" s="513"/>
      <c r="AB1" s="554"/>
    </row>
    <row r="2" spans="1:28" ht="12.75">
      <c r="A2" s="556"/>
      <c r="B2" s="519">
        <v>1.3</v>
      </c>
      <c r="C2" s="724" t="s">
        <v>136</v>
      </c>
      <c r="D2" s="724"/>
      <c r="E2" s="541" t="s">
        <v>137</v>
      </c>
      <c r="F2" s="557"/>
      <c r="G2" s="724" t="s">
        <v>136</v>
      </c>
      <c r="H2" s="724"/>
      <c r="I2" s="541" t="s">
        <v>137</v>
      </c>
      <c r="J2" s="557"/>
      <c r="K2" s="534">
        <v>1.4</v>
      </c>
      <c r="L2" s="725" t="s">
        <v>139</v>
      </c>
      <c r="M2" s="726"/>
      <c r="N2" s="534" t="s">
        <v>140</v>
      </c>
      <c r="O2" s="558"/>
      <c r="P2" s="727" t="s">
        <v>141</v>
      </c>
      <c r="Q2" s="727"/>
      <c r="R2" s="534" t="s">
        <v>137</v>
      </c>
      <c r="S2" s="558" t="s">
        <v>138</v>
      </c>
      <c r="T2" s="727" t="s">
        <v>141</v>
      </c>
      <c r="U2" s="727"/>
      <c r="V2" s="534" t="s">
        <v>137</v>
      </c>
      <c r="W2" s="558"/>
      <c r="X2" s="559">
        <v>1.6</v>
      </c>
      <c r="Y2" s="534">
        <v>1.8</v>
      </c>
      <c r="Z2" s="534" t="s">
        <v>140</v>
      </c>
      <c r="AA2" s="514" t="s">
        <v>6</v>
      </c>
      <c r="AB2" s="558" t="s">
        <v>138</v>
      </c>
    </row>
    <row r="3" spans="1:28" ht="13.5" thickBot="1">
      <c r="A3" s="560" t="s">
        <v>488</v>
      </c>
      <c r="B3" s="561"/>
      <c r="C3" s="561" t="s">
        <v>142</v>
      </c>
      <c r="D3" s="561" t="s">
        <v>143</v>
      </c>
      <c r="E3" s="515"/>
      <c r="F3" s="562"/>
      <c r="G3" s="561" t="s">
        <v>142</v>
      </c>
      <c r="H3" s="561" t="s">
        <v>143</v>
      </c>
      <c r="I3" s="515"/>
      <c r="J3" s="562"/>
      <c r="K3" s="515" t="s">
        <v>143</v>
      </c>
      <c r="L3" s="561" t="s">
        <v>142</v>
      </c>
      <c r="M3" s="561" t="s">
        <v>143</v>
      </c>
      <c r="N3" s="561" t="s">
        <v>13</v>
      </c>
      <c r="O3" s="562"/>
      <c r="P3" s="515" t="s">
        <v>142</v>
      </c>
      <c r="Q3" s="515" t="s">
        <v>143</v>
      </c>
      <c r="R3" s="515"/>
      <c r="S3" s="562"/>
      <c r="T3" s="515" t="s">
        <v>142</v>
      </c>
      <c r="U3" s="515" t="s">
        <v>143</v>
      </c>
      <c r="V3" s="515"/>
      <c r="W3" s="562"/>
      <c r="X3" s="561" t="s">
        <v>142</v>
      </c>
      <c r="Y3" s="515" t="s">
        <v>144</v>
      </c>
      <c r="Z3" s="515"/>
      <c r="AA3" s="515" t="s">
        <v>145</v>
      </c>
      <c r="AB3" s="562"/>
    </row>
    <row r="4" spans="1:28" ht="18.75" customHeight="1">
      <c r="A4" s="563"/>
      <c r="B4" s="564" t="s">
        <v>744</v>
      </c>
      <c r="C4" s="564"/>
      <c r="D4" s="564"/>
      <c r="E4" s="516"/>
      <c r="F4" s="564"/>
      <c r="G4" s="564"/>
      <c r="H4" s="564"/>
      <c r="I4" s="516"/>
      <c r="J4" s="564"/>
      <c r="K4" s="516"/>
      <c r="L4" s="564"/>
      <c r="M4" s="564" t="s">
        <v>757</v>
      </c>
      <c r="N4" s="564"/>
      <c r="O4" s="564"/>
      <c r="P4" s="516" t="s">
        <v>758</v>
      </c>
      <c r="Q4" s="516"/>
      <c r="R4" s="516"/>
      <c r="S4" s="564"/>
      <c r="T4" s="516" t="s">
        <v>757</v>
      </c>
      <c r="U4" s="516"/>
      <c r="V4" s="516"/>
      <c r="W4" s="564"/>
      <c r="X4" s="564"/>
      <c r="Y4" s="516"/>
      <c r="Z4" s="516"/>
      <c r="AA4" s="516"/>
      <c r="AB4" s="564"/>
    </row>
    <row r="5" spans="1:28" ht="18.75" customHeight="1">
      <c r="A5" s="565" t="s">
        <v>147</v>
      </c>
      <c r="B5" s="566"/>
      <c r="C5" s="566"/>
      <c r="D5" s="566"/>
      <c r="E5" s="517"/>
      <c r="F5" s="566"/>
      <c r="G5" s="566"/>
      <c r="H5" s="566"/>
      <c r="I5" s="517"/>
      <c r="J5" s="566"/>
      <c r="K5" s="517"/>
      <c r="L5" s="566"/>
      <c r="M5" s="566"/>
      <c r="N5" s="566"/>
      <c r="O5" s="566"/>
      <c r="P5" s="517"/>
      <c r="Q5" s="517"/>
      <c r="R5" s="517"/>
      <c r="S5" s="566"/>
      <c r="T5" s="517"/>
      <c r="U5" s="517"/>
      <c r="V5" s="517"/>
      <c r="W5" s="566"/>
      <c r="X5" s="566"/>
      <c r="Y5" s="517"/>
      <c r="Z5" s="517"/>
      <c r="AA5" s="517"/>
      <c r="AB5" s="566"/>
    </row>
    <row r="6" spans="1:28" ht="12.75">
      <c r="A6" s="567" t="s">
        <v>19</v>
      </c>
      <c r="B6" s="519">
        <v>5.2</v>
      </c>
      <c r="C6" s="519">
        <v>5.2</v>
      </c>
      <c r="D6" s="519">
        <v>5.9</v>
      </c>
      <c r="E6" s="519">
        <v>6.8</v>
      </c>
      <c r="F6" s="568"/>
      <c r="G6" s="519">
        <v>5.2</v>
      </c>
      <c r="H6" s="519">
        <v>5.9</v>
      </c>
      <c r="I6" s="519">
        <v>6.8</v>
      </c>
      <c r="J6" s="568"/>
      <c r="K6" s="514">
        <v>8.3</v>
      </c>
      <c r="L6" s="514">
        <v>8.3</v>
      </c>
      <c r="M6" s="514">
        <v>9.3</v>
      </c>
      <c r="N6" s="514">
        <v>9.3</v>
      </c>
      <c r="O6" s="568"/>
      <c r="P6" s="519">
        <v>5.2</v>
      </c>
      <c r="Q6" s="519">
        <v>5.9</v>
      </c>
      <c r="R6" s="519">
        <v>6.8</v>
      </c>
      <c r="S6" s="568"/>
      <c r="T6" s="519">
        <v>5.2</v>
      </c>
      <c r="U6" s="519">
        <v>5.9</v>
      </c>
      <c r="V6" s="519">
        <v>6.8</v>
      </c>
      <c r="W6" s="568"/>
      <c r="X6" s="518">
        <v>8.3</v>
      </c>
      <c r="Y6" s="518">
        <v>9.3</v>
      </c>
      <c r="Z6" s="514"/>
      <c r="AA6" s="518">
        <v>15</v>
      </c>
      <c r="AB6" s="568"/>
    </row>
    <row r="7" spans="1:28" ht="12.75">
      <c r="A7" s="567" t="s">
        <v>20</v>
      </c>
      <c r="B7" s="519">
        <f>SUM(B6,2.5)</f>
        <v>7.7</v>
      </c>
      <c r="C7" s="519">
        <f>SUM(C6,2.5)</f>
        <v>7.7</v>
      </c>
      <c r="D7" s="519">
        <f>SUM(D6,2.5)</f>
        <v>8.4</v>
      </c>
      <c r="E7" s="519">
        <f>SUM(E6,2.5)</f>
        <v>9.3</v>
      </c>
      <c r="F7" s="568"/>
      <c r="G7" s="519">
        <f>SUM(G6,2.5)</f>
        <v>7.7</v>
      </c>
      <c r="H7" s="519">
        <f>SUM(H6,2.5)</f>
        <v>8.4</v>
      </c>
      <c r="I7" s="519">
        <f>SUM(I6,2.5)</f>
        <v>9.3</v>
      </c>
      <c r="J7" s="568"/>
      <c r="K7" s="519">
        <f>SUM(K6,2.5)</f>
        <v>10.8</v>
      </c>
      <c r="L7" s="519">
        <f>SUM(L6,2.5)</f>
        <v>10.8</v>
      </c>
      <c r="M7" s="519">
        <f>SUM(M6,2.5)</f>
        <v>11.8</v>
      </c>
      <c r="N7" s="519">
        <f>SUM(N6,2.5)</f>
        <v>11.8</v>
      </c>
      <c r="O7" s="568"/>
      <c r="P7" s="519">
        <f>SUM(P6,2.5)</f>
        <v>7.7</v>
      </c>
      <c r="Q7" s="519">
        <f>SUM(Q6,2.5)</f>
        <v>8.4</v>
      </c>
      <c r="R7" s="519">
        <f>SUM(R6,2.5)</f>
        <v>9.3</v>
      </c>
      <c r="S7" s="568"/>
      <c r="T7" s="519">
        <f>SUM(T6,2.5)</f>
        <v>7.7</v>
      </c>
      <c r="U7" s="519">
        <f>SUM(U6,2.5)</f>
        <v>8.4</v>
      </c>
      <c r="V7" s="519">
        <f>SUM(V6,2.5)</f>
        <v>9.3</v>
      </c>
      <c r="W7" s="568"/>
      <c r="X7" s="519">
        <f>SUM(X6,2.5)</f>
        <v>10.8</v>
      </c>
      <c r="Y7" s="519">
        <f>SUM(Y6,2.5)</f>
        <v>11.8</v>
      </c>
      <c r="Z7" s="514"/>
      <c r="AA7" s="519">
        <f>SUM(AA6,2.5)</f>
        <v>17.5</v>
      </c>
      <c r="AB7" s="568"/>
    </row>
    <row r="8" spans="1:28" ht="12.75" customHeight="1">
      <c r="A8" s="569" t="s">
        <v>191</v>
      </c>
      <c r="B8" s="514">
        <v>10.3</v>
      </c>
      <c r="C8" s="514">
        <v>11.3</v>
      </c>
      <c r="D8" s="514">
        <v>13.5</v>
      </c>
      <c r="E8" s="514">
        <v>18.3</v>
      </c>
      <c r="F8" s="570"/>
      <c r="G8" s="514">
        <v>11.3</v>
      </c>
      <c r="H8" s="514">
        <v>13.5</v>
      </c>
      <c r="I8" s="514">
        <v>18.3</v>
      </c>
      <c r="J8" s="570"/>
      <c r="K8" s="514">
        <v>14.6</v>
      </c>
      <c r="L8" s="514">
        <v>14.6</v>
      </c>
      <c r="M8" s="518">
        <v>15.6</v>
      </c>
      <c r="N8" s="514">
        <v>18.3</v>
      </c>
      <c r="O8" s="570"/>
      <c r="P8" s="514">
        <v>11.3</v>
      </c>
      <c r="Q8" s="514">
        <v>13.5</v>
      </c>
      <c r="R8" s="514">
        <v>18.3</v>
      </c>
      <c r="S8" s="570"/>
      <c r="T8" s="514">
        <v>11.3</v>
      </c>
      <c r="U8" s="514">
        <v>13.5</v>
      </c>
      <c r="V8" s="514">
        <v>18.3</v>
      </c>
      <c r="W8" s="570"/>
      <c r="X8" s="518">
        <v>13.8</v>
      </c>
      <c r="Y8" s="518">
        <v>15.6</v>
      </c>
      <c r="Z8" s="514">
        <v>18.3</v>
      </c>
      <c r="AA8" s="518">
        <v>26.4</v>
      </c>
      <c r="AB8" s="570"/>
    </row>
    <row r="9" spans="1:28" ht="12.75">
      <c r="A9" s="571" t="s">
        <v>400</v>
      </c>
      <c r="B9" s="514">
        <v>1.25</v>
      </c>
      <c r="C9" s="514">
        <v>1.25</v>
      </c>
      <c r="D9" s="514">
        <v>1.45</v>
      </c>
      <c r="E9" s="514">
        <v>1.65</v>
      </c>
      <c r="F9" s="572"/>
      <c r="G9" s="514">
        <v>1.25</v>
      </c>
      <c r="H9" s="514">
        <v>1.45</v>
      </c>
      <c r="I9" s="514">
        <v>1.65</v>
      </c>
      <c r="J9" s="572"/>
      <c r="K9" s="514">
        <v>1.25</v>
      </c>
      <c r="L9" s="514">
        <v>1.45</v>
      </c>
      <c r="M9" s="514">
        <v>1.45</v>
      </c>
      <c r="N9" s="514">
        <v>1.65</v>
      </c>
      <c r="O9" s="572"/>
      <c r="P9" s="514">
        <v>1.25</v>
      </c>
      <c r="Q9" s="514">
        <v>1.45</v>
      </c>
      <c r="R9" s="514">
        <v>1.65</v>
      </c>
      <c r="S9" s="572"/>
      <c r="T9" s="514">
        <v>1.25</v>
      </c>
      <c r="U9" s="514">
        <v>1.45</v>
      </c>
      <c r="V9" s="514">
        <v>1.65</v>
      </c>
      <c r="W9" s="572"/>
      <c r="X9" s="518">
        <v>1.1</v>
      </c>
      <c r="Y9" s="518">
        <v>1.1</v>
      </c>
      <c r="Z9" s="514"/>
      <c r="AA9" s="518">
        <v>1.4</v>
      </c>
      <c r="AB9" s="572"/>
    </row>
    <row r="10" spans="1:28" ht="12.75">
      <c r="A10" s="571" t="s">
        <v>401</v>
      </c>
      <c r="B10" s="514">
        <v>0.5</v>
      </c>
      <c r="C10" s="514">
        <v>0.5</v>
      </c>
      <c r="D10" s="514">
        <v>0.7</v>
      </c>
      <c r="E10" s="514">
        <v>1.1</v>
      </c>
      <c r="F10" s="572"/>
      <c r="G10" s="514">
        <v>0.5</v>
      </c>
      <c r="H10" s="514">
        <v>0.7</v>
      </c>
      <c r="I10" s="514">
        <v>1.1</v>
      </c>
      <c r="J10" s="572"/>
      <c r="K10" s="514">
        <v>1.1</v>
      </c>
      <c r="L10" s="514">
        <v>1.1</v>
      </c>
      <c r="M10" s="514">
        <v>1.1</v>
      </c>
      <c r="N10" s="514">
        <v>1.1</v>
      </c>
      <c r="O10" s="572"/>
      <c r="P10" s="514">
        <v>0.5</v>
      </c>
      <c r="Q10" s="514">
        <v>0.7</v>
      </c>
      <c r="R10" s="514">
        <v>1.1</v>
      </c>
      <c r="S10" s="572"/>
      <c r="T10" s="514">
        <v>0.5</v>
      </c>
      <c r="U10" s="514">
        <v>0.7</v>
      </c>
      <c r="V10" s="514">
        <v>1.1</v>
      </c>
      <c r="W10" s="572"/>
      <c r="X10" s="518">
        <v>1.1</v>
      </c>
      <c r="Y10" s="518">
        <v>1.1</v>
      </c>
      <c r="Z10" s="514"/>
      <c r="AA10" s="518">
        <v>1.4</v>
      </c>
      <c r="AB10" s="572"/>
    </row>
    <row r="11" spans="1:28" ht="12.75">
      <c r="A11" s="571" t="s">
        <v>402</v>
      </c>
      <c r="B11" s="514">
        <v>0.45</v>
      </c>
      <c r="C11" s="514">
        <v>0.45</v>
      </c>
      <c r="D11" s="514">
        <v>0.5</v>
      </c>
      <c r="E11" s="514">
        <v>0.6</v>
      </c>
      <c r="F11" s="570"/>
      <c r="G11" s="514">
        <v>0.8</v>
      </c>
      <c r="H11" s="514">
        <v>0.8</v>
      </c>
      <c r="I11" s="514">
        <v>0.6</v>
      </c>
      <c r="J11" s="570"/>
      <c r="K11" s="514">
        <v>0.45</v>
      </c>
      <c r="L11" s="514">
        <v>0.5</v>
      </c>
      <c r="M11" s="514">
        <v>0.5</v>
      </c>
      <c r="N11" s="514">
        <v>0.6</v>
      </c>
      <c r="O11" s="570"/>
      <c r="P11" s="514">
        <v>0.9</v>
      </c>
      <c r="Q11" s="514">
        <v>0.9</v>
      </c>
      <c r="R11" s="514">
        <v>0.9</v>
      </c>
      <c r="S11" s="570"/>
      <c r="T11" s="514">
        <v>0.9</v>
      </c>
      <c r="U11" s="514">
        <v>0.9</v>
      </c>
      <c r="V11" s="514">
        <v>0.9</v>
      </c>
      <c r="W11" s="570"/>
      <c r="X11" s="518">
        <v>0.7</v>
      </c>
      <c r="Y11" s="518">
        <v>0.7</v>
      </c>
      <c r="Z11" s="514"/>
      <c r="AA11" s="518">
        <v>0.7</v>
      </c>
      <c r="AB11" s="570"/>
    </row>
    <row r="12" spans="1:28" ht="12.75">
      <c r="A12" s="571" t="s">
        <v>512</v>
      </c>
      <c r="B12" s="514"/>
      <c r="C12" s="514"/>
      <c r="D12" s="514"/>
      <c r="E12" s="514"/>
      <c r="F12" s="570"/>
      <c r="G12" s="514"/>
      <c r="H12" s="514"/>
      <c r="I12" s="514"/>
      <c r="J12" s="570"/>
      <c r="K12" s="514"/>
      <c r="L12" s="514"/>
      <c r="M12" s="514"/>
      <c r="N12" s="514"/>
      <c r="O12" s="570"/>
      <c r="P12" s="514"/>
      <c r="Q12" s="514"/>
      <c r="R12" s="514"/>
      <c r="S12" s="570"/>
      <c r="T12" s="514"/>
      <c r="U12" s="514"/>
      <c r="V12" s="514"/>
      <c r="W12" s="570"/>
      <c r="X12" s="534"/>
      <c r="Y12" s="514"/>
      <c r="Z12" s="514"/>
      <c r="AA12" s="514"/>
      <c r="AB12" s="570"/>
    </row>
    <row r="13" spans="1:28" ht="12.75">
      <c r="A13" s="573" t="s">
        <v>513</v>
      </c>
      <c r="B13" s="514"/>
      <c r="C13" s="514"/>
      <c r="D13" s="514"/>
      <c r="E13" s="514"/>
      <c r="F13" s="570"/>
      <c r="G13" s="514"/>
      <c r="I13" s="514"/>
      <c r="J13" s="570"/>
      <c r="K13" s="514"/>
      <c r="L13" s="514"/>
      <c r="M13" s="514"/>
      <c r="N13" s="514"/>
      <c r="O13" s="570"/>
      <c r="P13" s="514"/>
      <c r="Q13" s="514"/>
      <c r="R13" s="514"/>
      <c r="S13" s="570"/>
      <c r="T13" s="514"/>
      <c r="U13" s="514"/>
      <c r="V13" s="514"/>
      <c r="W13" s="570"/>
      <c r="X13" s="534"/>
      <c r="Y13" s="514"/>
      <c r="Z13" s="514"/>
      <c r="AA13" s="514"/>
      <c r="AB13" s="570"/>
    </row>
    <row r="14" spans="1:28" ht="12.75">
      <c r="A14" s="573" t="s">
        <v>620</v>
      </c>
      <c r="B14" s="514"/>
      <c r="C14" s="514"/>
      <c r="D14" s="514"/>
      <c r="E14" s="514"/>
      <c r="F14" s="570"/>
      <c r="G14" s="514">
        <v>1.15</v>
      </c>
      <c r="H14" s="514">
        <v>1.15</v>
      </c>
      <c r="I14" s="514"/>
      <c r="J14" s="570"/>
      <c r="K14" s="514">
        <v>1</v>
      </c>
      <c r="L14" s="514">
        <v>1</v>
      </c>
      <c r="M14" s="514">
        <v>1</v>
      </c>
      <c r="N14" s="514"/>
      <c r="O14" s="570"/>
      <c r="P14" s="514"/>
      <c r="Q14" s="514"/>
      <c r="R14" s="514"/>
      <c r="S14" s="570"/>
      <c r="T14" s="514"/>
      <c r="U14" s="514"/>
      <c r="V14" s="514"/>
      <c r="W14" s="570"/>
      <c r="X14" s="534"/>
      <c r="Y14" s="514"/>
      <c r="Z14" s="514"/>
      <c r="AA14" s="514"/>
      <c r="AB14" s="570"/>
    </row>
    <row r="15" spans="1:28" ht="12.75">
      <c r="A15" s="573"/>
      <c r="B15" s="514"/>
      <c r="C15" s="514"/>
      <c r="D15" s="514"/>
      <c r="E15" s="514"/>
      <c r="F15" s="570"/>
      <c r="G15" s="514"/>
      <c r="H15" s="514"/>
      <c r="I15" s="514"/>
      <c r="J15" s="570"/>
      <c r="K15" s="514"/>
      <c r="L15" s="514"/>
      <c r="M15" s="514"/>
      <c r="N15" s="514"/>
      <c r="O15" s="570"/>
      <c r="P15" s="514"/>
      <c r="Q15" s="514"/>
      <c r="R15" s="514"/>
      <c r="S15" s="570"/>
      <c r="T15" s="514"/>
      <c r="U15" s="514"/>
      <c r="V15" s="514"/>
      <c r="W15" s="570"/>
      <c r="X15" s="534"/>
      <c r="Y15" s="514"/>
      <c r="Z15" s="514"/>
      <c r="AA15" s="514"/>
      <c r="AB15" s="570"/>
    </row>
    <row r="16" spans="1:28" ht="12.75">
      <c r="A16" s="574" t="s">
        <v>658</v>
      </c>
      <c r="B16" s="520" t="s">
        <v>770</v>
      </c>
      <c r="C16" s="520"/>
      <c r="D16" s="520"/>
      <c r="F16" s="520"/>
      <c r="G16" s="520"/>
      <c r="H16" s="520"/>
      <c r="I16" s="520"/>
      <c r="J16" s="520"/>
      <c r="K16" s="520"/>
      <c r="L16" s="520"/>
      <c r="M16" s="520"/>
      <c r="N16" s="520"/>
      <c r="O16" s="520"/>
      <c r="P16" s="520"/>
      <c r="Q16" s="520"/>
      <c r="R16" s="520"/>
      <c r="S16" s="520"/>
      <c r="T16" s="520"/>
      <c r="U16" s="520"/>
      <c r="V16" s="520"/>
      <c r="W16" s="520"/>
      <c r="X16" s="520"/>
      <c r="Y16" s="520"/>
      <c r="Z16" s="520"/>
      <c r="AA16" s="520"/>
      <c r="AB16" s="520"/>
    </row>
    <row r="17" spans="1:28" ht="12.75">
      <c r="A17" s="728" t="s">
        <v>746</v>
      </c>
      <c r="B17" s="729"/>
      <c r="C17" s="729"/>
      <c r="D17" s="729"/>
      <c r="E17" s="729"/>
      <c r="F17" s="729"/>
      <c r="G17" s="729"/>
      <c r="H17" s="729"/>
      <c r="I17" s="729"/>
      <c r="J17" s="729"/>
      <c r="K17" s="729"/>
      <c r="L17" s="729"/>
      <c r="M17" s="729"/>
      <c r="N17" s="729"/>
      <c r="O17" s="729"/>
      <c r="P17" s="729"/>
      <c r="Q17" s="729"/>
      <c r="R17" s="729" t="s">
        <v>747</v>
      </c>
      <c r="S17" s="729"/>
      <c r="T17" s="729"/>
      <c r="U17" s="729"/>
      <c r="V17" s="729"/>
      <c r="W17" s="729"/>
      <c r="X17" s="729"/>
      <c r="Y17" s="729"/>
      <c r="Z17" s="729"/>
      <c r="AA17" s="729"/>
      <c r="AB17" s="730"/>
    </row>
    <row r="18" spans="1:28" ht="12.75">
      <c r="A18" s="573" t="s">
        <v>24</v>
      </c>
      <c r="B18" s="514">
        <v>0.55</v>
      </c>
      <c r="C18" s="514">
        <v>0.55</v>
      </c>
      <c r="D18" s="514"/>
      <c r="E18" s="514">
        <v>1.1</v>
      </c>
      <c r="F18" s="570"/>
      <c r="G18" s="514">
        <v>0.86</v>
      </c>
      <c r="H18" s="514">
        <v>0.86</v>
      </c>
      <c r="I18" s="514">
        <v>1.1</v>
      </c>
      <c r="J18" s="570"/>
      <c r="K18" s="514"/>
      <c r="L18" s="575"/>
      <c r="M18" s="575"/>
      <c r="N18" s="514"/>
      <c r="O18" s="570"/>
      <c r="P18" s="514">
        <v>0.6</v>
      </c>
      <c r="Q18" s="514"/>
      <c r="R18" s="514"/>
      <c r="S18" s="570"/>
      <c r="T18" s="514">
        <v>0.6</v>
      </c>
      <c r="U18" s="514"/>
      <c r="V18" s="514"/>
      <c r="W18" s="570"/>
      <c r="X18" s="518">
        <v>1</v>
      </c>
      <c r="Y18" s="518">
        <v>1</v>
      </c>
      <c r="Z18" s="514"/>
      <c r="AA18" s="518">
        <v>1</v>
      </c>
      <c r="AB18" s="570"/>
    </row>
    <row r="19" spans="1:28" ht="12.75" customHeight="1">
      <c r="A19" s="576" t="s">
        <v>514</v>
      </c>
      <c r="B19" s="514"/>
      <c r="C19" s="514"/>
      <c r="D19" s="514">
        <v>1.45</v>
      </c>
      <c r="E19" s="514"/>
      <c r="F19" s="570"/>
      <c r="G19" s="514"/>
      <c r="H19" s="514"/>
      <c r="I19" s="514"/>
      <c r="J19" s="570"/>
      <c r="K19" s="514"/>
      <c r="L19" s="518">
        <v>1.9</v>
      </c>
      <c r="M19" s="518">
        <v>2.1</v>
      </c>
      <c r="N19" s="514"/>
      <c r="O19" s="570"/>
      <c r="P19" s="514"/>
      <c r="Q19" s="514">
        <v>1.57</v>
      </c>
      <c r="R19" s="514"/>
      <c r="S19" s="570"/>
      <c r="T19" s="514"/>
      <c r="U19" s="514"/>
      <c r="V19" s="514"/>
      <c r="W19" s="570"/>
      <c r="X19" s="518"/>
      <c r="Y19" s="518"/>
      <c r="Z19" s="514"/>
      <c r="AA19" s="518"/>
      <c r="AB19" s="570"/>
    </row>
    <row r="20" spans="1:28" ht="25.5">
      <c r="A20" s="569" t="s">
        <v>624</v>
      </c>
      <c r="B20" s="514">
        <v>4.3</v>
      </c>
      <c r="C20" s="514">
        <v>4.6</v>
      </c>
      <c r="D20" s="514">
        <v>5.8</v>
      </c>
      <c r="E20" s="514">
        <v>6.8</v>
      </c>
      <c r="F20" s="570"/>
      <c r="G20" s="514">
        <v>6.43</v>
      </c>
      <c r="H20" s="514">
        <v>8.57</v>
      </c>
      <c r="I20" s="514">
        <v>6.8</v>
      </c>
      <c r="J20" s="570"/>
      <c r="K20" s="514"/>
      <c r="L20" s="518">
        <v>6.3</v>
      </c>
      <c r="M20" s="518">
        <v>6.5</v>
      </c>
      <c r="N20" s="514"/>
      <c r="O20" s="570"/>
      <c r="P20" s="514">
        <v>6.43</v>
      </c>
      <c r="Q20" s="514">
        <v>8.57</v>
      </c>
      <c r="R20" s="514">
        <v>6.8</v>
      </c>
      <c r="S20" s="570"/>
      <c r="T20" s="514">
        <v>6.43</v>
      </c>
      <c r="U20" s="514">
        <v>8.57</v>
      </c>
      <c r="V20" s="514">
        <v>6.8</v>
      </c>
      <c r="W20" s="570"/>
      <c r="X20" s="518">
        <v>5.7</v>
      </c>
      <c r="Y20" s="518">
        <v>6.5</v>
      </c>
      <c r="Z20" s="514"/>
      <c r="AA20" s="518">
        <v>7.5</v>
      </c>
      <c r="AB20" s="570"/>
    </row>
    <row r="21" spans="1:28" ht="18.75" customHeight="1">
      <c r="A21" s="577" t="s">
        <v>480</v>
      </c>
      <c r="B21" s="578"/>
      <c r="C21" s="578"/>
      <c r="D21" s="578"/>
      <c r="E21" s="578"/>
      <c r="F21" s="579"/>
      <c r="G21" s="578"/>
      <c r="H21" s="578"/>
      <c r="I21" s="578"/>
      <c r="J21" s="579"/>
      <c r="K21" s="578"/>
      <c r="L21" s="518"/>
      <c r="M21" s="518"/>
      <c r="N21" s="578"/>
      <c r="O21" s="579"/>
      <c r="P21" s="578"/>
      <c r="Q21" s="578"/>
      <c r="R21" s="578"/>
      <c r="S21" s="579"/>
      <c r="T21" s="578"/>
      <c r="U21" s="578"/>
      <c r="V21" s="578"/>
      <c r="W21" s="579"/>
      <c r="X21" s="518"/>
      <c r="Y21" s="518"/>
      <c r="Z21" s="578"/>
      <c r="AA21" s="521">
        <v>11.5</v>
      </c>
      <c r="AB21" s="580"/>
    </row>
    <row r="22" spans="1:28" ht="26.25" customHeight="1">
      <c r="A22" s="577" t="s">
        <v>27</v>
      </c>
      <c r="B22" s="581" t="s">
        <v>481</v>
      </c>
      <c r="C22" s="581" t="s">
        <v>481</v>
      </c>
      <c r="D22" s="581" t="s">
        <v>482</v>
      </c>
      <c r="E22" s="581" t="s">
        <v>482</v>
      </c>
      <c r="F22" s="579"/>
      <c r="G22" s="581" t="s">
        <v>481</v>
      </c>
      <c r="H22" s="581" t="s">
        <v>482</v>
      </c>
      <c r="I22" s="581" t="s">
        <v>482</v>
      </c>
      <c r="J22" s="579"/>
      <c r="K22" s="578"/>
      <c r="L22" s="522" t="s">
        <v>28</v>
      </c>
      <c r="M22" s="522" t="s">
        <v>29</v>
      </c>
      <c r="N22" s="578"/>
      <c r="O22" s="579"/>
      <c r="P22" s="581" t="s">
        <v>481</v>
      </c>
      <c r="Q22" s="581" t="s">
        <v>482</v>
      </c>
      <c r="R22" s="581" t="s">
        <v>482</v>
      </c>
      <c r="S22" s="579"/>
      <c r="T22" s="581" t="s">
        <v>481</v>
      </c>
      <c r="U22" s="581" t="s">
        <v>482</v>
      </c>
      <c r="V22" s="581" t="s">
        <v>482</v>
      </c>
      <c r="W22" s="579"/>
      <c r="X22" s="522" t="s">
        <v>28</v>
      </c>
      <c r="Y22" s="522" t="s">
        <v>29</v>
      </c>
      <c r="Z22" s="578"/>
      <c r="AA22" s="522" t="s">
        <v>30</v>
      </c>
      <c r="AB22" s="579"/>
    </row>
    <row r="23" spans="1:28" ht="12.75">
      <c r="A23" s="582" t="s">
        <v>472</v>
      </c>
      <c r="B23" s="578"/>
      <c r="C23" s="578"/>
      <c r="D23" s="578"/>
      <c r="E23" s="578"/>
      <c r="F23" s="579"/>
      <c r="G23" s="578"/>
      <c r="H23" s="578"/>
      <c r="I23" s="578"/>
      <c r="J23" s="579"/>
      <c r="K23" s="578"/>
      <c r="L23" s="522"/>
      <c r="M23" s="522"/>
      <c r="N23" s="578"/>
      <c r="O23" s="579"/>
      <c r="P23" s="578"/>
      <c r="Q23" s="578"/>
      <c r="R23" s="578"/>
      <c r="S23" s="579"/>
      <c r="T23" s="578"/>
      <c r="U23" s="578"/>
      <c r="V23" s="578"/>
      <c r="W23" s="579"/>
      <c r="X23" s="522"/>
      <c r="Y23" s="522"/>
      <c r="Z23" s="578"/>
      <c r="AA23" s="522"/>
      <c r="AB23" s="579"/>
    </row>
    <row r="24" spans="1:28" ht="12.75">
      <c r="A24" s="583" t="s">
        <v>31</v>
      </c>
      <c r="B24" s="578">
        <v>2.85</v>
      </c>
      <c r="C24" s="578">
        <v>2.95</v>
      </c>
      <c r="D24" s="578">
        <v>4.8</v>
      </c>
      <c r="E24" s="578">
        <v>5.6</v>
      </c>
      <c r="F24" s="579"/>
      <c r="G24" s="578">
        <v>3</v>
      </c>
      <c r="H24" s="578">
        <v>4.8</v>
      </c>
      <c r="I24" s="578">
        <v>5.6</v>
      </c>
      <c r="J24" s="579"/>
      <c r="K24" s="578"/>
      <c r="L24" s="518">
        <v>4.1</v>
      </c>
      <c r="M24" s="518">
        <v>6.7</v>
      </c>
      <c r="N24" s="578"/>
      <c r="O24" s="579"/>
      <c r="P24" s="578">
        <v>3</v>
      </c>
      <c r="Q24" s="578">
        <v>4.8</v>
      </c>
      <c r="R24" s="578">
        <v>5.6</v>
      </c>
      <c r="S24" s="579"/>
      <c r="T24" s="578" t="s">
        <v>159</v>
      </c>
      <c r="U24" s="578">
        <v>4.8</v>
      </c>
      <c r="V24" s="578">
        <v>5.6</v>
      </c>
      <c r="W24" s="579"/>
      <c r="X24" s="518">
        <v>3.5</v>
      </c>
      <c r="Y24" s="518">
        <v>5.7</v>
      </c>
      <c r="Z24" s="578"/>
      <c r="AA24" s="518">
        <v>15.5</v>
      </c>
      <c r="AB24" s="579"/>
    </row>
    <row r="25" spans="1:28" ht="12.75">
      <c r="A25" s="583" t="s">
        <v>32</v>
      </c>
      <c r="B25" s="578">
        <v>2.08</v>
      </c>
      <c r="C25" s="578">
        <v>2.15</v>
      </c>
      <c r="D25" s="578">
        <v>3.1</v>
      </c>
      <c r="E25" s="578">
        <v>3.8</v>
      </c>
      <c r="F25" s="579"/>
      <c r="G25" s="578">
        <v>2.15</v>
      </c>
      <c r="H25" s="578">
        <v>3.1</v>
      </c>
      <c r="I25" s="578">
        <v>3.8</v>
      </c>
      <c r="J25" s="579"/>
      <c r="K25" s="578"/>
      <c r="L25" s="518">
        <v>3.2</v>
      </c>
      <c r="M25" s="518">
        <v>5</v>
      </c>
      <c r="N25" s="578"/>
      <c r="O25" s="579"/>
      <c r="P25" s="578">
        <v>2.15</v>
      </c>
      <c r="Q25" s="578">
        <v>3.1</v>
      </c>
      <c r="R25" s="578">
        <v>3.8</v>
      </c>
      <c r="S25" s="579"/>
      <c r="T25" s="578">
        <v>2.15</v>
      </c>
      <c r="U25" s="578">
        <v>3.1</v>
      </c>
      <c r="V25" s="578">
        <v>3.8</v>
      </c>
      <c r="W25" s="579"/>
      <c r="X25" s="518">
        <v>3</v>
      </c>
      <c r="Y25" s="518">
        <v>6.42</v>
      </c>
      <c r="Z25" s="578"/>
      <c r="AA25" s="518">
        <v>6.8</v>
      </c>
      <c r="AB25" s="579"/>
    </row>
    <row r="26" spans="1:28" ht="12.75">
      <c r="A26" s="583" t="s">
        <v>33</v>
      </c>
      <c r="B26" s="578">
        <v>1.9</v>
      </c>
      <c r="C26" s="578">
        <v>1.9</v>
      </c>
      <c r="D26" s="578"/>
      <c r="E26" s="578"/>
      <c r="F26" s="579"/>
      <c r="G26" s="578">
        <v>1.9</v>
      </c>
      <c r="H26" s="578"/>
      <c r="I26" s="578"/>
      <c r="J26" s="579"/>
      <c r="K26" s="578"/>
      <c r="L26" s="518">
        <v>2.9</v>
      </c>
      <c r="M26" s="584"/>
      <c r="N26" s="578"/>
      <c r="O26" s="579"/>
      <c r="P26" s="578">
        <v>1.9</v>
      </c>
      <c r="Q26" s="578"/>
      <c r="R26" s="578"/>
      <c r="S26" s="579"/>
      <c r="T26" s="578">
        <v>1.9</v>
      </c>
      <c r="U26" s="578"/>
      <c r="V26" s="578"/>
      <c r="W26" s="579"/>
      <c r="X26" s="518">
        <v>1.6</v>
      </c>
      <c r="Y26" s="584"/>
      <c r="Z26" s="578"/>
      <c r="AA26" s="523"/>
      <c r="AB26" s="579"/>
    </row>
    <row r="27" spans="1:28" ht="25.5">
      <c r="A27" s="577" t="s">
        <v>179</v>
      </c>
      <c r="B27" s="578"/>
      <c r="C27" s="578"/>
      <c r="D27" s="585" t="s">
        <v>519</v>
      </c>
      <c r="E27" s="585" t="s">
        <v>519</v>
      </c>
      <c r="F27" s="579"/>
      <c r="G27" s="578"/>
      <c r="H27" s="585" t="s">
        <v>519</v>
      </c>
      <c r="I27" s="585" t="s">
        <v>519</v>
      </c>
      <c r="J27" s="579"/>
      <c r="K27" s="578"/>
      <c r="L27" s="518"/>
      <c r="M27" s="522" t="s">
        <v>79</v>
      </c>
      <c r="N27" s="585" t="s">
        <v>519</v>
      </c>
      <c r="O27" s="579"/>
      <c r="P27" s="578"/>
      <c r="Q27" s="585" t="s">
        <v>519</v>
      </c>
      <c r="R27" s="585" t="s">
        <v>519</v>
      </c>
      <c r="S27" s="579"/>
      <c r="T27" s="578"/>
      <c r="U27" s="585" t="s">
        <v>519</v>
      </c>
      <c r="V27" s="585" t="s">
        <v>519</v>
      </c>
      <c r="W27" s="579"/>
      <c r="X27" s="518"/>
      <c r="Y27" s="522" t="s">
        <v>34</v>
      </c>
      <c r="Z27" s="585" t="s">
        <v>519</v>
      </c>
      <c r="AA27" s="522" t="s">
        <v>35</v>
      </c>
      <c r="AB27" s="579"/>
    </row>
    <row r="28" spans="1:28" ht="12.75">
      <c r="A28" s="583" t="s">
        <v>36</v>
      </c>
      <c r="B28" s="578"/>
      <c r="C28" s="578"/>
      <c r="D28" s="578"/>
      <c r="E28" s="578"/>
      <c r="F28" s="579"/>
      <c r="G28" s="578"/>
      <c r="H28" s="578"/>
      <c r="I28" s="578"/>
      <c r="J28" s="579"/>
      <c r="K28" s="578"/>
      <c r="L28" s="518"/>
      <c r="M28" s="518"/>
      <c r="N28" s="578"/>
      <c r="O28" s="579"/>
      <c r="P28" s="578"/>
      <c r="Q28" s="578"/>
      <c r="R28" s="578"/>
      <c r="S28" s="579"/>
      <c r="T28" s="578"/>
      <c r="U28" s="578"/>
      <c r="V28" s="578"/>
      <c r="W28" s="579"/>
      <c r="X28" s="518"/>
      <c r="Y28" s="518"/>
      <c r="Z28" s="578"/>
      <c r="AA28" s="518"/>
      <c r="AB28" s="579"/>
    </row>
    <row r="29" spans="1:28" ht="12.75">
      <c r="A29" s="583" t="s">
        <v>655</v>
      </c>
      <c r="B29" s="578"/>
      <c r="C29" s="578"/>
      <c r="D29" s="578"/>
      <c r="E29" s="578"/>
      <c r="F29" s="579"/>
      <c r="G29" s="578"/>
      <c r="H29" s="578"/>
      <c r="I29" s="578"/>
      <c r="J29" s="579"/>
      <c r="K29" s="578"/>
      <c r="L29" s="524"/>
      <c r="M29" s="524"/>
      <c r="N29" s="578"/>
      <c r="O29" s="579"/>
      <c r="P29" s="578">
        <v>0.75</v>
      </c>
      <c r="Q29" s="578"/>
      <c r="R29" s="578"/>
      <c r="S29" s="579"/>
      <c r="T29" s="578"/>
      <c r="U29" s="578"/>
      <c r="V29" s="578"/>
      <c r="W29" s="579"/>
      <c r="X29" s="524"/>
      <c r="Y29" s="524">
        <v>0.5</v>
      </c>
      <c r="Z29" s="578"/>
      <c r="AA29" s="524"/>
      <c r="AB29" s="586"/>
    </row>
    <row r="30" spans="1:28" ht="15.75">
      <c r="A30" s="587" t="s">
        <v>37</v>
      </c>
      <c r="B30" s="525"/>
      <c r="C30" s="525" t="s">
        <v>754</v>
      </c>
      <c r="D30" s="525"/>
      <c r="E30" s="525"/>
      <c r="F30" s="588"/>
      <c r="G30" s="525"/>
      <c r="H30" s="525">
        <v>3.58</v>
      </c>
      <c r="I30" s="525"/>
      <c r="J30" s="588"/>
      <c r="K30" s="525">
        <v>3.58</v>
      </c>
      <c r="L30" s="525">
        <v>3.58</v>
      </c>
      <c r="M30" s="525">
        <v>3.58</v>
      </c>
      <c r="N30" s="525"/>
      <c r="O30" s="588"/>
      <c r="P30" s="525"/>
      <c r="Q30" s="525">
        <v>3.58</v>
      </c>
      <c r="R30" s="525"/>
      <c r="S30" s="588"/>
      <c r="T30" s="525"/>
      <c r="U30" s="525">
        <v>3.58</v>
      </c>
      <c r="V30" s="525"/>
      <c r="W30" s="588"/>
      <c r="X30" s="525" t="s">
        <v>749</v>
      </c>
      <c r="Y30" s="525" t="s">
        <v>749</v>
      </c>
      <c r="Z30" s="525" t="s">
        <v>749</v>
      </c>
      <c r="AA30" s="525" t="s">
        <v>750</v>
      </c>
      <c r="AB30" s="589"/>
    </row>
    <row r="31" spans="1:28" ht="15.75">
      <c r="A31" s="587"/>
      <c r="B31" s="525"/>
      <c r="C31" s="525"/>
      <c r="D31" s="525"/>
      <c r="E31" s="525"/>
      <c r="F31" s="588"/>
      <c r="G31" s="525"/>
      <c r="H31" s="525"/>
      <c r="I31" s="525"/>
      <c r="J31" s="588"/>
      <c r="K31" s="525"/>
      <c r="L31" s="525"/>
      <c r="M31" s="525"/>
      <c r="N31" s="525"/>
      <c r="O31" s="588"/>
      <c r="P31" s="525"/>
      <c r="Q31" s="525"/>
      <c r="R31" s="525"/>
      <c r="S31" s="588"/>
      <c r="T31" s="525"/>
      <c r="U31" s="525"/>
      <c r="V31" s="525"/>
      <c r="W31" s="588"/>
      <c r="X31" s="525"/>
      <c r="Y31" s="525"/>
      <c r="Z31" s="525"/>
      <c r="AA31" s="525"/>
      <c r="AB31" s="589"/>
    </row>
    <row r="32" spans="1:28" ht="15.75">
      <c r="A32" s="587" t="s">
        <v>647</v>
      </c>
      <c r="B32" s="525"/>
      <c r="C32" s="525"/>
      <c r="D32" s="525"/>
      <c r="E32" s="525"/>
      <c r="F32" s="588"/>
      <c r="G32" s="525"/>
      <c r="H32" s="525" t="s">
        <v>755</v>
      </c>
      <c r="I32" s="525"/>
      <c r="J32" s="588"/>
      <c r="K32" s="525"/>
      <c r="L32" s="525" t="s">
        <v>755</v>
      </c>
      <c r="M32" s="525"/>
      <c r="N32" s="525"/>
      <c r="O32" s="588"/>
      <c r="P32" s="525"/>
      <c r="Q32" s="525">
        <v>3.86</v>
      </c>
      <c r="R32" s="525"/>
      <c r="S32" s="588"/>
      <c r="T32" s="637"/>
      <c r="U32" s="525">
        <v>3.86</v>
      </c>
      <c r="V32" s="525"/>
      <c r="W32" s="588"/>
      <c r="X32" s="525" t="s">
        <v>748</v>
      </c>
      <c r="Y32" s="525" t="s">
        <v>748</v>
      </c>
      <c r="Z32" s="525" t="s">
        <v>748</v>
      </c>
      <c r="AA32" s="525" t="s">
        <v>751</v>
      </c>
      <c r="AB32" s="589"/>
    </row>
    <row r="33" spans="1:28" ht="15.75">
      <c r="A33" s="587" t="s">
        <v>605</v>
      </c>
      <c r="B33" s="525"/>
      <c r="C33" s="525"/>
      <c r="D33" s="525"/>
      <c r="E33" s="525"/>
      <c r="F33" s="588"/>
      <c r="G33" s="525"/>
      <c r="H33" s="525"/>
      <c r="I33" s="525"/>
      <c r="J33" s="588"/>
      <c r="K33" s="525"/>
      <c r="L33" s="525" t="s">
        <v>752</v>
      </c>
      <c r="M33" s="525"/>
      <c r="N33" s="525"/>
      <c r="O33" s="588"/>
      <c r="P33" s="525"/>
      <c r="Q33" s="525"/>
      <c r="R33" s="525"/>
      <c r="S33" s="588"/>
      <c r="T33" s="525"/>
      <c r="U33" s="525" t="s">
        <v>752</v>
      </c>
      <c r="V33" s="525"/>
      <c r="W33" s="588"/>
      <c r="X33" s="525"/>
      <c r="Y33" s="525" t="s">
        <v>753</v>
      </c>
      <c r="Z33" s="525"/>
      <c r="AA33" s="525"/>
      <c r="AB33" s="589"/>
    </row>
    <row r="34" spans="1:28" ht="12.75">
      <c r="A34" s="571" t="s">
        <v>562</v>
      </c>
      <c r="B34" s="518">
        <v>0.35</v>
      </c>
      <c r="C34" s="514"/>
      <c r="D34" s="514"/>
      <c r="E34" s="514"/>
      <c r="F34" s="570"/>
      <c r="G34" s="518">
        <v>0.35</v>
      </c>
      <c r="H34" s="514"/>
      <c r="I34" s="514"/>
      <c r="J34" s="570"/>
      <c r="K34" s="518">
        <v>0.35</v>
      </c>
      <c r="L34" s="518">
        <v>0.35</v>
      </c>
      <c r="M34" s="518">
        <v>0.5</v>
      </c>
      <c r="N34" s="514"/>
      <c r="O34" s="570"/>
      <c r="P34" s="514"/>
      <c r="Q34" s="514"/>
      <c r="R34" s="514"/>
      <c r="S34" s="570"/>
      <c r="T34" s="514"/>
      <c r="U34" s="514"/>
      <c r="V34" s="514"/>
      <c r="W34" s="570"/>
      <c r="X34" s="518">
        <v>0.35</v>
      </c>
      <c r="Y34" s="518"/>
      <c r="Z34" s="514"/>
      <c r="AA34" s="518">
        <v>0.42</v>
      </c>
      <c r="AB34" s="570"/>
    </row>
    <row r="35" spans="1:28" ht="12.75">
      <c r="A35" s="571" t="s">
        <v>563</v>
      </c>
      <c r="B35" s="526">
        <v>0.25</v>
      </c>
      <c r="C35" s="526">
        <v>0.25</v>
      </c>
      <c r="D35" s="526">
        <v>0.25</v>
      </c>
      <c r="E35" s="526">
        <v>0.25</v>
      </c>
      <c r="F35" s="590"/>
      <c r="G35" s="526">
        <v>0.25</v>
      </c>
      <c r="H35" s="526">
        <v>0.25</v>
      </c>
      <c r="I35" s="526">
        <v>0.25</v>
      </c>
      <c r="J35" s="590"/>
      <c r="K35" s="526">
        <v>0.25</v>
      </c>
      <c r="L35" s="526">
        <v>0.25</v>
      </c>
      <c r="M35" s="526">
        <v>0.25</v>
      </c>
      <c r="N35" s="526">
        <v>0.25</v>
      </c>
      <c r="O35" s="590"/>
      <c r="P35" s="526">
        <v>0.25</v>
      </c>
      <c r="Q35" s="526">
        <v>0.25</v>
      </c>
      <c r="R35" s="526">
        <v>0.25</v>
      </c>
      <c r="S35" s="590"/>
      <c r="T35" s="526">
        <v>0.25</v>
      </c>
      <c r="U35" s="526">
        <v>0.25</v>
      </c>
      <c r="V35" s="526">
        <v>0.25</v>
      </c>
      <c r="W35" s="590"/>
      <c r="X35" s="526">
        <v>0.25</v>
      </c>
      <c r="Y35" s="526">
        <v>0.25</v>
      </c>
      <c r="Z35" s="526">
        <v>0.25</v>
      </c>
      <c r="AA35" s="526">
        <v>0.25</v>
      </c>
      <c r="AB35" s="590"/>
    </row>
    <row r="36" spans="1:28" ht="12.75">
      <c r="A36" s="573" t="s">
        <v>602</v>
      </c>
      <c r="B36" s="526"/>
      <c r="C36" s="526"/>
      <c r="D36" s="526"/>
      <c r="E36" s="526"/>
      <c r="F36" s="590"/>
      <c r="G36" s="526"/>
      <c r="H36" s="526"/>
      <c r="I36" s="526"/>
      <c r="J36" s="590"/>
      <c r="K36" s="526"/>
      <c r="L36" s="526"/>
      <c r="M36" s="526"/>
      <c r="N36" s="526"/>
      <c r="O36" s="590"/>
      <c r="P36" s="526"/>
      <c r="Q36" s="526"/>
      <c r="R36" s="526"/>
      <c r="S36" s="590"/>
      <c r="T36" s="526"/>
      <c r="U36" s="526"/>
      <c r="V36" s="526"/>
      <c r="W36" s="590"/>
      <c r="X36" s="526"/>
      <c r="Y36" s="526">
        <v>6.43</v>
      </c>
      <c r="Z36" s="526"/>
      <c r="AA36" s="526"/>
      <c r="AB36" s="590"/>
    </row>
    <row r="37" spans="1:256" s="191" customFormat="1" ht="12.75">
      <c r="A37" s="544" t="s">
        <v>646</v>
      </c>
      <c r="B37" s="544"/>
      <c r="C37" s="544"/>
      <c r="D37" s="544"/>
      <c r="E37" s="544"/>
      <c r="F37" s="544"/>
      <c r="G37" s="544"/>
      <c r="H37" s="544"/>
      <c r="I37" s="544"/>
      <c r="J37" s="544"/>
      <c r="K37" s="544"/>
      <c r="L37" s="544"/>
      <c r="M37" s="544"/>
      <c r="N37" s="544"/>
      <c r="O37" s="544"/>
      <c r="P37" s="544"/>
      <c r="Q37" s="544"/>
      <c r="R37" s="544"/>
      <c r="S37" s="544"/>
      <c r="T37" s="544"/>
      <c r="U37" s="544"/>
      <c r="V37" s="544"/>
      <c r="W37" s="544"/>
      <c r="X37" s="544"/>
      <c r="Y37" s="544">
        <v>3.15</v>
      </c>
      <c r="Z37" s="544"/>
      <c r="AA37" s="544"/>
      <c r="AB37" s="544"/>
      <c r="AC37" s="543"/>
      <c r="AD37" s="195"/>
      <c r="AE37" s="195"/>
      <c r="AF37" s="195"/>
      <c r="AG37" s="195"/>
      <c r="AH37" s="195"/>
      <c r="AI37" s="195"/>
      <c r="AJ37" s="195"/>
      <c r="AK37" s="195"/>
      <c r="AL37" s="195"/>
      <c r="AM37" s="195"/>
      <c r="AN37" s="195"/>
      <c r="AO37" s="195"/>
      <c r="AP37" s="195"/>
      <c r="AQ37" s="195"/>
      <c r="AR37" s="195"/>
      <c r="AS37" s="195"/>
      <c r="AT37" s="195"/>
      <c r="AU37" s="195"/>
      <c r="AV37" s="195"/>
      <c r="AW37" s="195"/>
      <c r="AX37" s="195"/>
      <c r="AY37" s="195"/>
      <c r="AZ37" s="195"/>
      <c r="BA37" s="195"/>
      <c r="BB37" s="195"/>
      <c r="BC37" s="195"/>
      <c r="BD37" s="195"/>
      <c r="BE37" s="195"/>
      <c r="BF37" s="195"/>
      <c r="BG37" s="195"/>
      <c r="BH37" s="195"/>
      <c r="BI37" s="195"/>
      <c r="BJ37" s="195"/>
      <c r="BK37" s="195"/>
      <c r="BL37" s="195"/>
      <c r="BM37" s="195"/>
      <c r="BN37" s="195"/>
      <c r="BO37" s="195"/>
      <c r="BP37" s="195"/>
      <c r="BQ37" s="195"/>
      <c r="BR37" s="195"/>
      <c r="BS37" s="195"/>
      <c r="BT37" s="195"/>
      <c r="BU37" s="195"/>
      <c r="BV37" s="195"/>
      <c r="BW37" s="195"/>
      <c r="BX37" s="195"/>
      <c r="BY37" s="195"/>
      <c r="BZ37" s="195"/>
      <c r="CA37" s="195"/>
      <c r="CB37" s="195"/>
      <c r="CC37" s="195"/>
      <c r="CD37" s="195"/>
      <c r="CE37" s="195"/>
      <c r="CF37" s="195"/>
      <c r="CG37" s="195"/>
      <c r="CH37" s="195"/>
      <c r="CI37" s="195"/>
      <c r="CJ37" s="195"/>
      <c r="CK37" s="195"/>
      <c r="CL37" s="195"/>
      <c r="CM37" s="195"/>
      <c r="CN37" s="195"/>
      <c r="CO37" s="195"/>
      <c r="CP37" s="195"/>
      <c r="CQ37" s="195"/>
      <c r="CR37" s="195"/>
      <c r="CS37" s="195"/>
      <c r="CT37" s="195"/>
      <c r="CU37" s="195"/>
      <c r="CV37" s="195"/>
      <c r="CW37" s="195"/>
      <c r="CX37" s="195"/>
      <c r="CY37" s="195"/>
      <c r="CZ37" s="195"/>
      <c r="DA37" s="195"/>
      <c r="DB37" s="195"/>
      <c r="DC37" s="195"/>
      <c r="DD37" s="195"/>
      <c r="DE37" s="195"/>
      <c r="DF37" s="195"/>
      <c r="DG37" s="195"/>
      <c r="DH37" s="195"/>
      <c r="DI37" s="195"/>
      <c r="DJ37" s="195"/>
      <c r="DK37" s="195"/>
      <c r="DL37" s="195"/>
      <c r="DM37" s="195"/>
      <c r="DN37" s="195"/>
      <c r="DO37" s="195"/>
      <c r="DP37" s="195"/>
      <c r="DQ37" s="195"/>
      <c r="DR37" s="195"/>
      <c r="DS37" s="195"/>
      <c r="DT37" s="195"/>
      <c r="DU37" s="195"/>
      <c r="DV37" s="195"/>
      <c r="DW37" s="195"/>
      <c r="DX37" s="195"/>
      <c r="DY37" s="195"/>
      <c r="DZ37" s="195"/>
      <c r="EA37" s="195"/>
      <c r="EB37" s="195"/>
      <c r="EC37" s="195"/>
      <c r="ED37" s="195"/>
      <c r="EE37" s="195"/>
      <c r="EF37" s="195"/>
      <c r="EG37" s="195"/>
      <c r="EH37" s="195"/>
      <c r="EI37" s="195"/>
      <c r="EJ37" s="195"/>
      <c r="EK37" s="195"/>
      <c r="EL37" s="195"/>
      <c r="EM37" s="195"/>
      <c r="EN37" s="195"/>
      <c r="EO37" s="195"/>
      <c r="EP37" s="195"/>
      <c r="EQ37" s="195"/>
      <c r="ER37" s="195"/>
      <c r="ES37" s="195"/>
      <c r="ET37" s="195"/>
      <c r="EU37" s="195"/>
      <c r="EV37" s="195"/>
      <c r="EW37" s="195"/>
      <c r="EX37" s="195"/>
      <c r="EY37" s="195"/>
      <c r="EZ37" s="195"/>
      <c r="FA37" s="195"/>
      <c r="FB37" s="195"/>
      <c r="FC37" s="195"/>
      <c r="FD37" s="195"/>
      <c r="FE37" s="195"/>
      <c r="FF37" s="195"/>
      <c r="FG37" s="195"/>
      <c r="FH37" s="195"/>
      <c r="FI37" s="195"/>
      <c r="FJ37" s="195"/>
      <c r="FK37" s="195"/>
      <c r="FL37" s="195"/>
      <c r="FM37" s="195"/>
      <c r="FN37" s="195"/>
      <c r="FO37" s="195"/>
      <c r="FP37" s="195"/>
      <c r="FQ37" s="195"/>
      <c r="FR37" s="195"/>
      <c r="FS37" s="195"/>
      <c r="FT37" s="195"/>
      <c r="FU37" s="195"/>
      <c r="FV37" s="195"/>
      <c r="FW37" s="195"/>
      <c r="FX37" s="195"/>
      <c r="FY37" s="195"/>
      <c r="FZ37" s="195"/>
      <c r="GA37" s="195"/>
      <c r="GB37" s="195"/>
      <c r="GC37" s="195"/>
      <c r="GD37" s="195"/>
      <c r="GE37" s="195"/>
      <c r="GF37" s="195"/>
      <c r="GG37" s="195"/>
      <c r="GH37" s="195"/>
      <c r="GI37" s="195"/>
      <c r="GJ37" s="195"/>
      <c r="GK37" s="195"/>
      <c r="GL37" s="195"/>
      <c r="GM37" s="195"/>
      <c r="GN37" s="195"/>
      <c r="GO37" s="195"/>
      <c r="GP37" s="195"/>
      <c r="GQ37" s="195"/>
      <c r="GR37" s="195"/>
      <c r="GS37" s="195"/>
      <c r="GT37" s="195"/>
      <c r="GU37" s="195"/>
      <c r="GV37" s="195"/>
      <c r="GW37" s="195"/>
      <c r="GX37" s="195"/>
      <c r="GY37" s="195"/>
      <c r="GZ37" s="195"/>
      <c r="HA37" s="195"/>
      <c r="HB37" s="195"/>
      <c r="HC37" s="195"/>
      <c r="HD37" s="195"/>
      <c r="HE37" s="195"/>
      <c r="HF37" s="195"/>
      <c r="HG37" s="195"/>
      <c r="HH37" s="195"/>
      <c r="HI37" s="195"/>
      <c r="HJ37" s="195"/>
      <c r="HK37" s="195"/>
      <c r="HL37" s="195"/>
      <c r="HM37" s="195"/>
      <c r="HN37" s="195"/>
      <c r="HO37" s="195"/>
      <c r="HP37" s="195"/>
      <c r="HQ37" s="195"/>
      <c r="HR37" s="195"/>
      <c r="HS37" s="195"/>
      <c r="HT37" s="195"/>
      <c r="HU37" s="195"/>
      <c r="HV37" s="195"/>
      <c r="HW37" s="195"/>
      <c r="HX37" s="195"/>
      <c r="HY37" s="195"/>
      <c r="HZ37" s="195"/>
      <c r="IA37" s="195"/>
      <c r="IB37" s="195"/>
      <c r="IC37" s="195"/>
      <c r="ID37" s="195"/>
      <c r="IE37" s="195"/>
      <c r="IF37" s="195"/>
      <c r="IG37" s="195"/>
      <c r="IH37" s="195"/>
      <c r="II37" s="195"/>
      <c r="IJ37" s="195"/>
      <c r="IK37" s="195"/>
      <c r="IL37" s="195"/>
      <c r="IM37" s="195"/>
      <c r="IN37" s="195"/>
      <c r="IO37" s="195"/>
      <c r="IP37" s="195"/>
      <c r="IQ37" s="195"/>
      <c r="IR37" s="195"/>
      <c r="IS37" s="195"/>
      <c r="IT37" s="195"/>
      <c r="IU37" s="195"/>
      <c r="IV37" s="195"/>
    </row>
    <row r="38" spans="1:28" ht="12.75">
      <c r="A38" s="567" t="s">
        <v>38</v>
      </c>
      <c r="B38" s="538"/>
      <c r="C38" s="538"/>
      <c r="D38" s="542">
        <v>2.9</v>
      </c>
      <c r="E38" s="538">
        <v>9</v>
      </c>
      <c r="F38" s="591"/>
      <c r="G38" s="538"/>
      <c r="H38" s="542">
        <v>3.5</v>
      </c>
      <c r="I38" s="538">
        <v>9</v>
      </c>
      <c r="J38" s="591"/>
      <c r="K38" s="538"/>
      <c r="L38" s="542"/>
      <c r="M38" s="542">
        <v>4.8</v>
      </c>
      <c r="N38" s="538">
        <v>9</v>
      </c>
      <c r="O38" s="591"/>
      <c r="P38" s="538"/>
      <c r="Q38" s="542">
        <v>3.5</v>
      </c>
      <c r="R38" s="538">
        <v>9</v>
      </c>
      <c r="S38" s="591"/>
      <c r="T38" s="538"/>
      <c r="U38" s="542">
        <v>2.9</v>
      </c>
      <c r="V38" s="538">
        <v>9</v>
      </c>
      <c r="W38" s="591"/>
      <c r="X38" s="542"/>
      <c r="Y38" s="542">
        <v>3.3</v>
      </c>
      <c r="Z38" s="538">
        <v>11.5</v>
      </c>
      <c r="AA38" s="542">
        <v>3.2</v>
      </c>
      <c r="AB38" s="591"/>
    </row>
    <row r="39" spans="1:28" ht="12.75">
      <c r="A39" s="592" t="s">
        <v>148</v>
      </c>
      <c r="B39" s="552" t="s">
        <v>564</v>
      </c>
      <c r="C39" s="528"/>
      <c r="D39" s="528"/>
      <c r="E39" s="528"/>
      <c r="F39" s="528"/>
      <c r="G39" s="528"/>
      <c r="H39" s="528"/>
      <c r="I39" s="528"/>
      <c r="J39" s="528"/>
      <c r="K39" s="528"/>
      <c r="L39" s="528"/>
      <c r="M39" s="528"/>
      <c r="N39" s="528"/>
      <c r="O39" s="528"/>
      <c r="P39" s="528"/>
      <c r="Q39" s="528"/>
      <c r="R39" s="528"/>
      <c r="S39" s="528"/>
      <c r="T39" s="528"/>
      <c r="U39" s="528"/>
      <c r="V39" s="528"/>
      <c r="W39" s="528"/>
      <c r="X39" s="528"/>
      <c r="Y39" s="528"/>
      <c r="Z39" s="528"/>
      <c r="AA39" s="528"/>
      <c r="AB39" s="593"/>
    </row>
    <row r="40" spans="1:28" ht="12.75">
      <c r="A40" s="594" t="s">
        <v>149</v>
      </c>
      <c r="B40" s="529"/>
      <c r="C40" s="529"/>
      <c r="D40" s="529"/>
      <c r="E40" s="529"/>
      <c r="F40" s="529"/>
      <c r="G40" s="529"/>
      <c r="H40" s="529"/>
      <c r="I40" s="529"/>
      <c r="J40" s="529"/>
      <c r="K40" s="529"/>
      <c r="L40" s="529"/>
      <c r="M40" s="529"/>
      <c r="N40" s="529"/>
      <c r="O40" s="529"/>
      <c r="P40" s="529"/>
      <c r="Q40" s="529"/>
      <c r="R40" s="529"/>
      <c r="S40" s="529"/>
      <c r="T40" s="529"/>
      <c r="U40" s="529"/>
      <c r="V40" s="529"/>
      <c r="W40" s="529"/>
      <c r="X40" s="529"/>
      <c r="Y40" s="529"/>
      <c r="Z40" s="529"/>
      <c r="AA40" s="529"/>
      <c r="AB40" s="595"/>
    </row>
    <row r="41" spans="1:28" ht="12.75">
      <c r="A41" s="567" t="s">
        <v>42</v>
      </c>
      <c r="B41" s="519">
        <v>9.9</v>
      </c>
      <c r="C41" s="519">
        <v>9.9</v>
      </c>
      <c r="D41" s="519">
        <v>10.2</v>
      </c>
      <c r="E41" s="519">
        <v>10.8</v>
      </c>
      <c r="F41" s="596"/>
      <c r="G41" s="519">
        <v>9.9</v>
      </c>
      <c r="H41" s="519">
        <v>10.2</v>
      </c>
      <c r="I41" s="519">
        <v>10.8</v>
      </c>
      <c r="J41" s="596"/>
      <c r="K41" s="519"/>
      <c r="L41" s="519"/>
      <c r="M41" s="519"/>
      <c r="N41" s="519">
        <v>15.8</v>
      </c>
      <c r="O41" s="596"/>
      <c r="P41" s="519">
        <v>5.78</v>
      </c>
      <c r="Q41" s="519">
        <v>10.2</v>
      </c>
      <c r="R41" s="519">
        <v>15.8</v>
      </c>
      <c r="S41" s="596"/>
      <c r="T41" s="519">
        <v>5.78</v>
      </c>
      <c r="U41" s="519">
        <v>10.2</v>
      </c>
      <c r="V41" s="519">
        <v>15.8</v>
      </c>
      <c r="W41" s="596"/>
      <c r="X41" s="524">
        <v>12.2</v>
      </c>
      <c r="Y41" s="524">
        <v>13</v>
      </c>
      <c r="Z41" s="519"/>
      <c r="AA41" s="524">
        <v>19.8</v>
      </c>
      <c r="AB41" s="596"/>
    </row>
    <row r="42" spans="1:28" ht="12.75">
      <c r="A42" s="571" t="s">
        <v>43</v>
      </c>
      <c r="B42" s="514">
        <v>2.8</v>
      </c>
      <c r="C42" s="514">
        <v>2.8</v>
      </c>
      <c r="D42" s="514">
        <v>3.6</v>
      </c>
      <c r="E42" s="514">
        <v>5.8</v>
      </c>
      <c r="F42" s="570"/>
      <c r="G42" s="514">
        <v>2.8</v>
      </c>
      <c r="H42" s="514">
        <v>3.6</v>
      </c>
      <c r="I42" s="514">
        <v>5.8</v>
      </c>
      <c r="J42" s="570"/>
      <c r="K42" s="514"/>
      <c r="L42" s="514"/>
      <c r="M42" s="514"/>
      <c r="N42" s="514">
        <v>5.8</v>
      </c>
      <c r="O42" s="570"/>
      <c r="P42" s="514">
        <v>2.8</v>
      </c>
      <c r="Q42" s="514">
        <v>3.6</v>
      </c>
      <c r="R42" s="514">
        <v>5.8</v>
      </c>
      <c r="S42" s="570"/>
      <c r="T42" s="514">
        <v>2.8</v>
      </c>
      <c r="U42" s="514">
        <v>3.6</v>
      </c>
      <c r="V42" s="514">
        <v>5.8</v>
      </c>
      <c r="W42" s="570"/>
      <c r="X42" s="518">
        <v>4.3</v>
      </c>
      <c r="Y42" s="518">
        <v>4.8</v>
      </c>
      <c r="Z42" s="514"/>
      <c r="AA42" s="518">
        <v>7</v>
      </c>
      <c r="AB42" s="570"/>
    </row>
    <row r="43" spans="1:28" ht="12.75">
      <c r="A43" s="571" t="s">
        <v>572</v>
      </c>
      <c r="B43" s="514">
        <f>SUM(B30,0.25)</f>
        <v>0.25</v>
      </c>
      <c r="C43" s="514">
        <f>SUM(C30,0.25)</f>
        <v>0.25</v>
      </c>
      <c r="D43" s="514">
        <f>SUM(D30,0.25)</f>
        <v>0.25</v>
      </c>
      <c r="E43" s="514">
        <v>0.75</v>
      </c>
      <c r="F43" s="570"/>
      <c r="G43" s="514">
        <f>SUM(G30,0.25)</f>
        <v>0.25</v>
      </c>
      <c r="H43" s="514">
        <f>SUM(H30,0.25)</f>
        <v>3.83</v>
      </c>
      <c r="I43" s="514">
        <v>0.75</v>
      </c>
      <c r="J43" s="570"/>
      <c r="K43" s="514">
        <v>4</v>
      </c>
      <c r="L43" s="514">
        <v>4</v>
      </c>
      <c r="M43" s="514">
        <v>4</v>
      </c>
      <c r="N43" s="514">
        <v>4</v>
      </c>
      <c r="O43" s="570"/>
      <c r="P43" s="514">
        <f>SUM(P30,0.25)</f>
        <v>0.25</v>
      </c>
      <c r="Q43" s="514">
        <f>SUM(Q30,0.25)</f>
        <v>3.83</v>
      </c>
      <c r="R43" s="514">
        <v>0.75</v>
      </c>
      <c r="S43" s="570"/>
      <c r="T43" s="514">
        <f>SUM(T30,0.25)</f>
        <v>0.25</v>
      </c>
      <c r="U43" s="514">
        <f>SUM(U30,0.25)</f>
        <v>3.83</v>
      </c>
      <c r="V43" s="514">
        <v>0.75</v>
      </c>
      <c r="W43" s="570"/>
      <c r="X43" s="514">
        <v>4</v>
      </c>
      <c r="Y43" s="514">
        <v>4</v>
      </c>
      <c r="Z43" s="514"/>
      <c r="AA43" s="514">
        <f>SUM(AA30,0.25)</f>
        <v>0.25</v>
      </c>
      <c r="AB43" s="570"/>
    </row>
    <row r="44" spans="1:28" ht="12.75">
      <c r="A44" s="544" t="s">
        <v>442</v>
      </c>
      <c r="B44" s="514">
        <f>SUM(B172,0.9)</f>
        <v>4.3</v>
      </c>
      <c r="C44" s="514">
        <f>SUM(C172,0.9)</f>
        <v>4.6000000000000005</v>
      </c>
      <c r="D44" s="514">
        <f>SUM(D172,0.9)</f>
        <v>4.6000000000000005</v>
      </c>
      <c r="E44" s="514">
        <f>SUM(E172,0.9)</f>
        <v>5.6000000000000005</v>
      </c>
      <c r="F44" s="568" t="s">
        <v>515</v>
      </c>
      <c r="G44" s="514">
        <f>SUM(G172,0.9)</f>
        <v>4.9</v>
      </c>
      <c r="H44" s="514">
        <f>SUM(H172,0.9)</f>
        <v>4.9</v>
      </c>
      <c r="I44" s="514">
        <f>SUM(I172,0.9)</f>
        <v>5.6000000000000005</v>
      </c>
      <c r="J44" s="568" t="s">
        <v>515</v>
      </c>
      <c r="K44" s="514">
        <f>SUM(K172,0.9)</f>
        <v>5.470000000000001</v>
      </c>
      <c r="L44" s="514">
        <f>SUM(L172,0.9)</f>
        <v>5.470000000000001</v>
      </c>
      <c r="M44" s="514">
        <f>SUM(M172,0.9)</f>
        <v>5.470000000000001</v>
      </c>
      <c r="N44" s="514">
        <f>SUM(N172,0.9)</f>
        <v>5.9</v>
      </c>
      <c r="O44" s="568" t="s">
        <v>515</v>
      </c>
      <c r="P44" s="514">
        <f>SUM(P172,0.9)</f>
        <v>4.47</v>
      </c>
      <c r="Q44" s="514">
        <f>SUM(Q172,0.9)</f>
        <v>4.47</v>
      </c>
      <c r="R44" s="514">
        <f>SUM(R172,0.9)</f>
        <v>5.9</v>
      </c>
      <c r="S44" s="568" t="s">
        <v>515</v>
      </c>
      <c r="T44" s="514">
        <f>SUM(T172,0.9)</f>
        <v>4.47</v>
      </c>
      <c r="U44" s="514">
        <f>SUM(U172,0.9)</f>
        <v>4.47</v>
      </c>
      <c r="V44" s="514">
        <f>SUM(V172,0.9)</f>
        <v>5.9</v>
      </c>
      <c r="W44" s="568" t="s">
        <v>515</v>
      </c>
      <c r="X44" s="514">
        <f>SUM(X172,1)</f>
        <v>7.43</v>
      </c>
      <c r="Y44" s="514">
        <f>SUM(Y172,1)</f>
        <v>7.43</v>
      </c>
      <c r="Z44" s="514">
        <f>SUM(Z172,1)</f>
        <v>7.43</v>
      </c>
      <c r="AA44" s="514">
        <f>SUM(AA172,1)</f>
        <v>6.7</v>
      </c>
      <c r="AB44" s="568"/>
    </row>
    <row r="45" spans="1:28" ht="12.75">
      <c r="A45" s="571" t="s">
        <v>44</v>
      </c>
      <c r="B45" s="514">
        <f>SUM(B172,0.65)</f>
        <v>4.05</v>
      </c>
      <c r="C45" s="514">
        <f>SUM(C172,0.65)</f>
        <v>4.3500000000000005</v>
      </c>
      <c r="D45" s="514">
        <f>SUM(D172,0.65)</f>
        <v>4.3500000000000005</v>
      </c>
      <c r="E45" s="514">
        <f>SUM(E172,0.65)</f>
        <v>5.3500000000000005</v>
      </c>
      <c r="F45" s="568" t="s">
        <v>515</v>
      </c>
      <c r="G45" s="514">
        <f>SUM(G172,0.65)</f>
        <v>4.65</v>
      </c>
      <c r="H45" s="514">
        <f>SUM(H172,0.65)</f>
        <v>4.65</v>
      </c>
      <c r="I45" s="514">
        <f>SUM(I172,0.65)</f>
        <v>5.3500000000000005</v>
      </c>
      <c r="J45" s="568" t="s">
        <v>515</v>
      </c>
      <c r="K45" s="514">
        <f>SUM(K172,0.65)</f>
        <v>5.220000000000001</v>
      </c>
      <c r="L45" s="514">
        <f>SUM(L172,0.65)</f>
        <v>5.220000000000001</v>
      </c>
      <c r="M45" s="514">
        <f>SUM(M172,0.65)</f>
        <v>5.220000000000001</v>
      </c>
      <c r="N45" s="514">
        <f>SUM(N172,0.65)</f>
        <v>5.65</v>
      </c>
      <c r="O45" s="568" t="s">
        <v>515</v>
      </c>
      <c r="P45" s="514">
        <f>SUM(P172,0.65)</f>
        <v>4.22</v>
      </c>
      <c r="Q45" s="514">
        <f>SUM(Q172,0.65)</f>
        <v>4.22</v>
      </c>
      <c r="R45" s="514">
        <f>SUM(R172,0.65)</f>
        <v>5.65</v>
      </c>
      <c r="S45" s="568" t="s">
        <v>515</v>
      </c>
      <c r="T45" s="514">
        <f>SUM(T172,0.65)</f>
        <v>4.22</v>
      </c>
      <c r="U45" s="514">
        <f>SUM(U172,0.65)</f>
        <v>4.22</v>
      </c>
      <c r="V45" s="514">
        <f>SUM(V172,0.65)</f>
        <v>5.65</v>
      </c>
      <c r="W45" s="568" t="s">
        <v>515</v>
      </c>
      <c r="X45" s="514">
        <f>SUM(X172,0.65)</f>
        <v>7.08</v>
      </c>
      <c r="Y45" s="514">
        <f>SUM(Y172,0.65)</f>
        <v>7.08</v>
      </c>
      <c r="Z45" s="514">
        <f>SUM(Z172,0.65)</f>
        <v>7.08</v>
      </c>
      <c r="AA45" s="514">
        <f>SUM(AA172,0.65)</f>
        <v>6.3500000000000005</v>
      </c>
      <c r="AB45" s="568"/>
    </row>
    <row r="46" spans="1:28" ht="12.75">
      <c r="A46" s="571" t="s">
        <v>45</v>
      </c>
      <c r="B46" s="514">
        <v>9.4</v>
      </c>
      <c r="C46" s="514">
        <v>9.8</v>
      </c>
      <c r="D46" s="514">
        <v>10.5</v>
      </c>
      <c r="E46" s="514">
        <v>13.6</v>
      </c>
      <c r="F46" s="570"/>
      <c r="G46" s="514">
        <v>9.8</v>
      </c>
      <c r="H46" s="514">
        <v>10.5</v>
      </c>
      <c r="I46" s="514">
        <v>13.6</v>
      </c>
      <c r="J46" s="570"/>
      <c r="K46" s="514"/>
      <c r="L46" s="514"/>
      <c r="M46" s="514"/>
      <c r="N46" s="514">
        <v>13.6</v>
      </c>
      <c r="O46" s="570"/>
      <c r="P46" s="514">
        <v>9.8</v>
      </c>
      <c r="Q46" s="514">
        <v>10.5</v>
      </c>
      <c r="R46" s="514">
        <v>13.6</v>
      </c>
      <c r="S46" s="570"/>
      <c r="T46" s="514">
        <v>9.8</v>
      </c>
      <c r="U46" s="514">
        <v>10.5</v>
      </c>
      <c r="V46" s="514">
        <v>13.6</v>
      </c>
      <c r="W46" s="570"/>
      <c r="X46" s="518">
        <v>11.3</v>
      </c>
      <c r="Y46" s="518">
        <v>12.1</v>
      </c>
      <c r="Z46" s="514"/>
      <c r="AA46" s="518">
        <v>19.6</v>
      </c>
      <c r="AB46" s="570"/>
    </row>
    <row r="47" spans="1:28" ht="12.75">
      <c r="A47" s="573" t="s">
        <v>46</v>
      </c>
      <c r="B47" s="530">
        <v>10.4</v>
      </c>
      <c r="C47" s="530">
        <v>10.8</v>
      </c>
      <c r="D47" s="530">
        <v>11.5</v>
      </c>
      <c r="E47" s="530">
        <v>14.6</v>
      </c>
      <c r="F47" s="590"/>
      <c r="G47" s="530">
        <v>10.8</v>
      </c>
      <c r="H47" s="530">
        <v>11.5</v>
      </c>
      <c r="I47" s="530">
        <v>14.6</v>
      </c>
      <c r="J47" s="590"/>
      <c r="K47" s="530"/>
      <c r="L47" s="530"/>
      <c r="M47" s="530"/>
      <c r="N47" s="530">
        <v>14.6</v>
      </c>
      <c r="O47" s="590"/>
      <c r="P47" s="530">
        <v>10.8</v>
      </c>
      <c r="Q47" s="530">
        <v>11.5</v>
      </c>
      <c r="R47" s="530">
        <v>14.6</v>
      </c>
      <c r="S47" s="590"/>
      <c r="T47" s="530">
        <v>10.8</v>
      </c>
      <c r="U47" s="530">
        <v>11.5</v>
      </c>
      <c r="V47" s="530">
        <v>14.6</v>
      </c>
      <c r="W47" s="590"/>
      <c r="X47" s="526">
        <v>12.3</v>
      </c>
      <c r="Y47" s="526">
        <v>13.1</v>
      </c>
      <c r="Z47" s="530"/>
      <c r="AA47" s="526">
        <v>20.6</v>
      </c>
      <c r="AB47" s="590"/>
    </row>
    <row r="48" spans="1:28" ht="12.75">
      <c r="A48" s="571"/>
      <c r="B48" s="514"/>
      <c r="C48" s="514"/>
      <c r="D48" s="514"/>
      <c r="E48" s="514"/>
      <c r="F48" s="570"/>
      <c r="G48" s="514"/>
      <c r="H48" s="514"/>
      <c r="I48" s="514"/>
      <c r="J48" s="570"/>
      <c r="K48" s="514"/>
      <c r="L48" s="514"/>
      <c r="M48" s="514"/>
      <c r="N48" s="514"/>
      <c r="O48" s="570"/>
      <c r="P48" s="514"/>
      <c r="Q48" s="514"/>
      <c r="R48" s="514"/>
      <c r="S48" s="570"/>
      <c r="T48" s="514"/>
      <c r="U48" s="514"/>
      <c r="V48" s="514"/>
      <c r="W48" s="570"/>
      <c r="X48" s="518"/>
      <c r="Y48" s="518"/>
      <c r="Z48" s="514"/>
      <c r="AA48" s="518"/>
      <c r="AB48" s="570"/>
    </row>
    <row r="49" spans="1:28" ht="12.75">
      <c r="A49" s="552" t="s">
        <v>47</v>
      </c>
      <c r="B49" s="528"/>
      <c r="C49" s="528"/>
      <c r="D49" s="528"/>
      <c r="E49" s="528"/>
      <c r="F49" s="528"/>
      <c r="G49" s="528"/>
      <c r="H49" s="528"/>
      <c r="I49" s="528"/>
      <c r="J49" s="528"/>
      <c r="K49" s="528"/>
      <c r="L49" s="528"/>
      <c r="M49" s="528"/>
      <c r="N49" s="528"/>
      <c r="O49" s="528"/>
      <c r="P49" s="528"/>
      <c r="Q49" s="528"/>
      <c r="R49" s="528"/>
      <c r="S49" s="528"/>
      <c r="T49" s="528"/>
      <c r="U49" s="528"/>
      <c r="V49" s="528"/>
      <c r="W49" s="528"/>
      <c r="X49" s="528"/>
      <c r="Y49" s="528"/>
      <c r="Z49" s="528"/>
      <c r="AA49" s="528"/>
      <c r="AB49" s="593"/>
    </row>
    <row r="50" spans="1:28" ht="12.75">
      <c r="A50" s="567" t="s">
        <v>150</v>
      </c>
      <c r="B50" s="519">
        <v>0.3</v>
      </c>
      <c r="C50" s="519">
        <v>0.3</v>
      </c>
      <c r="D50" s="519">
        <v>0.5</v>
      </c>
      <c r="E50" s="519">
        <v>0.6</v>
      </c>
      <c r="F50" s="596"/>
      <c r="G50" s="519">
        <v>0.3</v>
      </c>
      <c r="H50" s="519">
        <v>0.5</v>
      </c>
      <c r="I50" s="519">
        <v>0.6</v>
      </c>
      <c r="J50" s="596"/>
      <c r="K50" s="519"/>
      <c r="L50" s="524">
        <v>0.6</v>
      </c>
      <c r="M50" s="524">
        <v>0.8</v>
      </c>
      <c r="N50" s="519"/>
      <c r="O50" s="596"/>
      <c r="P50" s="519">
        <v>0.3</v>
      </c>
      <c r="Q50" s="519">
        <v>0.5</v>
      </c>
      <c r="R50" s="519">
        <v>0.6</v>
      </c>
      <c r="S50" s="596"/>
      <c r="T50" s="519">
        <v>0.3</v>
      </c>
      <c r="U50" s="519">
        <v>0.5</v>
      </c>
      <c r="V50" s="519">
        <v>0.6</v>
      </c>
      <c r="W50" s="596"/>
      <c r="X50" s="524">
        <v>0.6</v>
      </c>
      <c r="Y50" s="524">
        <v>0.8</v>
      </c>
      <c r="Z50" s="519"/>
      <c r="AA50" s="524">
        <v>0.8</v>
      </c>
      <c r="AB50" s="596"/>
    </row>
    <row r="51" spans="1:28" ht="12.75">
      <c r="A51" s="573" t="s">
        <v>24</v>
      </c>
      <c r="B51" s="514"/>
      <c r="C51" s="514"/>
      <c r="D51" s="514"/>
      <c r="E51" s="514"/>
      <c r="F51" s="570"/>
      <c r="G51" s="514"/>
      <c r="H51" s="514"/>
      <c r="I51" s="514"/>
      <c r="J51" s="570"/>
      <c r="K51" s="514"/>
      <c r="L51" s="575">
        <v>0.6</v>
      </c>
      <c r="M51" s="575">
        <v>0.8</v>
      </c>
      <c r="N51" s="514"/>
      <c r="O51" s="570"/>
      <c r="P51" s="514"/>
      <c r="Q51" s="514"/>
      <c r="R51" s="514"/>
      <c r="S51" s="570"/>
      <c r="T51" s="514"/>
      <c r="U51" s="514"/>
      <c r="V51" s="514"/>
      <c r="W51" s="570"/>
      <c r="X51" s="518">
        <v>0.8</v>
      </c>
      <c r="Y51" s="518">
        <v>0.8</v>
      </c>
      <c r="Z51" s="514"/>
      <c r="AA51" s="518">
        <v>1</v>
      </c>
      <c r="AB51" s="570"/>
    </row>
    <row r="52" spans="1:28" ht="12.75">
      <c r="A52" s="597" t="s">
        <v>518</v>
      </c>
      <c r="B52" s="514"/>
      <c r="C52" s="514"/>
      <c r="D52" s="514"/>
      <c r="E52" s="514"/>
      <c r="F52" s="570"/>
      <c r="G52" s="514"/>
      <c r="H52" s="514"/>
      <c r="I52" s="514"/>
      <c r="J52" s="570"/>
      <c r="K52" s="514"/>
      <c r="L52" s="518">
        <v>1.9</v>
      </c>
      <c r="M52" s="518">
        <v>2.1</v>
      </c>
      <c r="N52" s="514"/>
      <c r="O52" s="570"/>
      <c r="P52" s="514"/>
      <c r="Q52" s="514"/>
      <c r="R52" s="514"/>
      <c r="S52" s="570"/>
      <c r="T52" s="514"/>
      <c r="U52" s="514"/>
      <c r="V52" s="514"/>
      <c r="W52" s="570"/>
      <c r="X52" s="518"/>
      <c r="Y52" s="518"/>
      <c r="Z52" s="514"/>
      <c r="AA52" s="518"/>
      <c r="AB52" s="570"/>
    </row>
    <row r="53" spans="1:28" ht="12.75">
      <c r="A53" s="598" t="s">
        <v>49</v>
      </c>
      <c r="B53" s="514"/>
      <c r="C53" s="514"/>
      <c r="D53" s="514"/>
      <c r="E53" s="514"/>
      <c r="F53" s="570"/>
      <c r="G53" s="514"/>
      <c r="H53" s="514"/>
      <c r="I53" s="514"/>
      <c r="J53" s="570"/>
      <c r="K53" s="514"/>
      <c r="L53" s="518"/>
      <c r="M53" s="518"/>
      <c r="N53" s="514"/>
      <c r="O53" s="570"/>
      <c r="P53" s="514"/>
      <c r="Q53" s="514"/>
      <c r="R53" s="514"/>
      <c r="S53" s="570"/>
      <c r="T53" s="514"/>
      <c r="U53" s="514"/>
      <c r="V53" s="514"/>
      <c r="W53" s="570"/>
      <c r="X53" s="518"/>
      <c r="Y53" s="518"/>
      <c r="Z53" s="514"/>
      <c r="AA53" s="518">
        <v>2.8</v>
      </c>
      <c r="AB53" s="570"/>
    </row>
    <row r="54" spans="1:28" ht="12.75">
      <c r="A54" s="571" t="s">
        <v>404</v>
      </c>
      <c r="B54" s="514">
        <v>1.9</v>
      </c>
      <c r="C54" s="514">
        <v>1.3</v>
      </c>
      <c r="D54" s="514">
        <v>1.3</v>
      </c>
      <c r="E54" s="514">
        <v>1.9</v>
      </c>
      <c r="F54" s="570"/>
      <c r="G54" s="514">
        <v>1.3</v>
      </c>
      <c r="H54" s="514">
        <v>1.3</v>
      </c>
      <c r="I54" s="514">
        <v>1.9</v>
      </c>
      <c r="J54" s="570"/>
      <c r="K54" s="514"/>
      <c r="L54" s="518">
        <v>1.9</v>
      </c>
      <c r="M54" s="518">
        <v>1.9</v>
      </c>
      <c r="N54" s="514"/>
      <c r="O54" s="570"/>
      <c r="P54" s="514">
        <v>1.3</v>
      </c>
      <c r="Q54" s="514">
        <v>1.3</v>
      </c>
      <c r="R54" s="514">
        <v>1.9</v>
      </c>
      <c r="S54" s="570"/>
      <c r="T54" s="514">
        <v>1.3</v>
      </c>
      <c r="U54" s="514">
        <v>1.3</v>
      </c>
      <c r="V54" s="514">
        <v>1.9</v>
      </c>
      <c r="W54" s="570"/>
      <c r="X54" s="518">
        <v>5.1</v>
      </c>
      <c r="Y54" s="518">
        <v>5.1</v>
      </c>
      <c r="Z54" s="514"/>
      <c r="AA54" s="518">
        <v>0.8</v>
      </c>
      <c r="AB54" s="570"/>
    </row>
    <row r="55" spans="1:28" ht="12.75">
      <c r="A55" s="599" t="s">
        <v>483</v>
      </c>
      <c r="B55" s="514"/>
      <c r="C55" s="514"/>
      <c r="D55" s="514"/>
      <c r="E55" s="514"/>
      <c r="F55" s="570"/>
      <c r="G55" s="514"/>
      <c r="H55" s="514"/>
      <c r="I55" s="514"/>
      <c r="J55" s="570"/>
      <c r="K55" s="514"/>
      <c r="L55" s="518"/>
      <c r="M55" s="518"/>
      <c r="N55" s="514"/>
      <c r="O55" s="570"/>
      <c r="P55" s="514"/>
      <c r="Q55" s="514"/>
      <c r="R55" s="514"/>
      <c r="S55" s="570"/>
      <c r="T55" s="514"/>
      <c r="U55" s="514"/>
      <c r="V55" s="514"/>
      <c r="W55" s="570"/>
      <c r="X55" s="518"/>
      <c r="Y55" s="518"/>
      <c r="Z55" s="514"/>
      <c r="AA55" s="518">
        <v>5.6</v>
      </c>
      <c r="AB55" s="570"/>
    </row>
    <row r="56" spans="1:28" ht="12.75">
      <c r="A56" s="571" t="s">
        <v>52</v>
      </c>
      <c r="B56" s="514">
        <v>2.1</v>
      </c>
      <c r="C56" s="514">
        <v>1.5</v>
      </c>
      <c r="D56" s="514">
        <v>1.5</v>
      </c>
      <c r="E56" s="514">
        <v>2.1</v>
      </c>
      <c r="F56" s="570"/>
      <c r="G56" s="514">
        <v>1.5</v>
      </c>
      <c r="H56" s="514">
        <v>1.5</v>
      </c>
      <c r="I56" s="514">
        <v>2.1</v>
      </c>
      <c r="J56" s="570"/>
      <c r="K56" s="514"/>
      <c r="L56" s="518">
        <v>2.2</v>
      </c>
      <c r="M56" s="518">
        <v>2.2</v>
      </c>
      <c r="N56" s="514"/>
      <c r="O56" s="570"/>
      <c r="P56" s="514">
        <v>1.5</v>
      </c>
      <c r="Q56" s="514">
        <v>1.5</v>
      </c>
      <c r="R56" s="514">
        <v>2.1</v>
      </c>
      <c r="S56" s="570"/>
      <c r="T56" s="514">
        <v>1.5</v>
      </c>
      <c r="U56" s="514">
        <v>1.5</v>
      </c>
      <c r="V56" s="514">
        <v>2.1</v>
      </c>
      <c r="W56" s="570"/>
      <c r="X56" s="518"/>
      <c r="Y56" s="518"/>
      <c r="Z56" s="514"/>
      <c r="AA56" s="518">
        <v>1.2</v>
      </c>
      <c r="AB56" s="570"/>
    </row>
    <row r="57" spans="1:28" ht="12.75">
      <c r="A57" s="571" t="s">
        <v>53</v>
      </c>
      <c r="B57" s="514">
        <v>2.5</v>
      </c>
      <c r="C57" s="514">
        <v>1.9</v>
      </c>
      <c r="D57" s="514">
        <v>1.9</v>
      </c>
      <c r="E57" s="514">
        <v>2.3</v>
      </c>
      <c r="F57" s="570"/>
      <c r="G57" s="514">
        <v>2.15</v>
      </c>
      <c r="H57" s="514">
        <v>2.15</v>
      </c>
      <c r="I57" s="514">
        <v>2.3</v>
      </c>
      <c r="J57" s="570"/>
      <c r="K57" s="514"/>
      <c r="L57" s="518">
        <v>2.2</v>
      </c>
      <c r="M57" s="518">
        <v>2.2</v>
      </c>
      <c r="N57" s="514"/>
      <c r="O57" s="570"/>
      <c r="P57" s="514">
        <v>2.15</v>
      </c>
      <c r="Q57" s="514">
        <v>2.15</v>
      </c>
      <c r="R57" s="514">
        <v>2.3</v>
      </c>
      <c r="S57" s="570"/>
      <c r="T57" s="514">
        <v>2.15</v>
      </c>
      <c r="U57" s="514">
        <v>2.15</v>
      </c>
      <c r="V57" s="514">
        <v>2.3</v>
      </c>
      <c r="W57" s="570"/>
      <c r="X57" s="518">
        <v>5.43</v>
      </c>
      <c r="Y57" s="518">
        <v>5.57</v>
      </c>
      <c r="Z57" s="514"/>
      <c r="AA57" s="518">
        <v>1.5</v>
      </c>
      <c r="AB57" s="570"/>
    </row>
    <row r="58" spans="1:28" ht="12.75">
      <c r="A58" s="544" t="s">
        <v>54</v>
      </c>
      <c r="B58" s="514">
        <f>SUM(B30,0.75)</f>
        <v>0.75</v>
      </c>
      <c r="C58" s="514">
        <f>SUM(C30,0.75)</f>
        <v>0.75</v>
      </c>
      <c r="D58" s="514">
        <f>SUM(D30,0.75)</f>
        <v>0.75</v>
      </c>
      <c r="E58" s="514"/>
      <c r="F58" s="570"/>
      <c r="G58" s="514">
        <f>SUM(G30,0.75)</f>
        <v>0.75</v>
      </c>
      <c r="H58" s="514">
        <f>SUM(H30,0.75)</f>
        <v>4.33</v>
      </c>
      <c r="I58" s="514"/>
      <c r="J58" s="570"/>
      <c r="K58" s="514">
        <f>SUM(K30,0.75)</f>
        <v>4.33</v>
      </c>
      <c r="L58" s="514">
        <f>SUM(L30,0.75)</f>
        <v>4.33</v>
      </c>
      <c r="M58" s="514">
        <f>SUM(M30,0.75)</f>
        <v>4.33</v>
      </c>
      <c r="N58" s="514"/>
      <c r="O58" s="570"/>
      <c r="P58" s="514">
        <f>SUM(P30,0.75)</f>
        <v>0.75</v>
      </c>
      <c r="Q58" s="514">
        <f>SUM(Q30,0.75)</f>
        <v>4.33</v>
      </c>
      <c r="R58" s="514"/>
      <c r="S58" s="570"/>
      <c r="T58" s="514">
        <f>SUM(T30,0.75)</f>
        <v>0.75</v>
      </c>
      <c r="U58" s="514">
        <f>SUM(U30,0.75)</f>
        <v>4.33</v>
      </c>
      <c r="V58" s="514"/>
      <c r="W58" s="570"/>
      <c r="X58" s="514">
        <v>7.6</v>
      </c>
      <c r="Y58" s="514">
        <v>7.6</v>
      </c>
      <c r="Z58" s="514"/>
      <c r="AA58" s="518">
        <v>8.3</v>
      </c>
      <c r="AB58" s="570"/>
    </row>
    <row r="59" spans="1:28" ht="12.75">
      <c r="A59" s="544" t="s">
        <v>55</v>
      </c>
      <c r="B59" s="514"/>
      <c r="C59" s="514"/>
      <c r="D59" s="514"/>
      <c r="E59" s="514"/>
      <c r="F59" s="570"/>
      <c r="G59" s="514"/>
      <c r="H59" s="514"/>
      <c r="I59" s="514"/>
      <c r="J59" s="570"/>
      <c r="K59" s="514"/>
      <c r="L59" s="518"/>
      <c r="M59" s="518"/>
      <c r="N59" s="514"/>
      <c r="O59" s="570"/>
      <c r="P59" s="514"/>
      <c r="Q59" s="514"/>
      <c r="R59" s="514"/>
      <c r="S59" s="570"/>
      <c r="T59" s="514"/>
      <c r="U59" s="514"/>
      <c r="V59" s="514"/>
      <c r="W59" s="570"/>
      <c r="X59" s="518">
        <v>6.7</v>
      </c>
      <c r="Y59" s="518">
        <v>6.7</v>
      </c>
      <c r="Z59" s="514"/>
      <c r="AA59" s="518">
        <v>7.2</v>
      </c>
      <c r="AB59" s="570"/>
    </row>
    <row r="60" spans="1:28" ht="12.75">
      <c r="A60" s="600" t="s">
        <v>56</v>
      </c>
      <c r="B60" s="514"/>
      <c r="C60" s="514"/>
      <c r="D60" s="514"/>
      <c r="E60" s="514"/>
      <c r="F60" s="570"/>
      <c r="G60" s="514"/>
      <c r="H60" s="514"/>
      <c r="I60" s="514"/>
      <c r="J60" s="570"/>
      <c r="K60" s="514"/>
      <c r="L60" s="518"/>
      <c r="M60" s="518"/>
      <c r="N60" s="514"/>
      <c r="O60" s="570"/>
      <c r="P60" s="514"/>
      <c r="Q60" s="514"/>
      <c r="R60" s="514"/>
      <c r="S60" s="570"/>
      <c r="T60" s="514"/>
      <c r="U60" s="514"/>
      <c r="V60" s="514"/>
      <c r="W60" s="570"/>
      <c r="X60" s="518"/>
      <c r="Y60" s="518"/>
      <c r="Z60" s="514"/>
      <c r="AA60" s="518"/>
      <c r="AB60" s="570"/>
    </row>
    <row r="61" spans="1:28" ht="12.75">
      <c r="A61" s="571" t="s">
        <v>57</v>
      </c>
      <c r="B61" s="514" t="s">
        <v>151</v>
      </c>
      <c r="C61" s="514">
        <v>1.3</v>
      </c>
      <c r="D61" s="514">
        <v>1.3</v>
      </c>
      <c r="E61" s="514"/>
      <c r="F61" s="570"/>
      <c r="G61" s="514">
        <v>1.3</v>
      </c>
      <c r="H61" s="514">
        <v>1.3</v>
      </c>
      <c r="I61" s="514"/>
      <c r="J61" s="570"/>
      <c r="K61" s="514"/>
      <c r="L61" s="518">
        <v>1.3</v>
      </c>
      <c r="M61" s="518">
        <v>1.3</v>
      </c>
      <c r="N61" s="514"/>
      <c r="O61" s="570"/>
      <c r="P61" s="514"/>
      <c r="Q61" s="514"/>
      <c r="R61" s="514"/>
      <c r="S61" s="570"/>
      <c r="T61" s="514"/>
      <c r="U61" s="514"/>
      <c r="V61" s="514"/>
      <c r="W61" s="570"/>
      <c r="X61" s="518">
        <v>1.3</v>
      </c>
      <c r="Y61" s="518">
        <v>1.3</v>
      </c>
      <c r="Z61" s="514"/>
      <c r="AA61" s="518">
        <v>1.3</v>
      </c>
      <c r="AB61" s="570"/>
    </row>
    <row r="62" spans="1:28" ht="12.75">
      <c r="A62" s="573" t="s">
        <v>621</v>
      </c>
      <c r="B62" s="530"/>
      <c r="C62" s="530"/>
      <c r="D62" s="530"/>
      <c r="E62" s="530"/>
      <c r="F62" s="590"/>
      <c r="G62" s="530">
        <v>1</v>
      </c>
      <c r="H62" s="530">
        <v>1</v>
      </c>
      <c r="I62" s="530"/>
      <c r="J62" s="590"/>
      <c r="K62" s="530">
        <v>1</v>
      </c>
      <c r="L62" s="530">
        <v>1</v>
      </c>
      <c r="M62" s="530">
        <v>1</v>
      </c>
      <c r="N62" s="530"/>
      <c r="O62" s="590"/>
      <c r="P62" s="530">
        <v>1</v>
      </c>
      <c r="Q62" s="530">
        <v>1</v>
      </c>
      <c r="R62" s="530"/>
      <c r="S62" s="590"/>
      <c r="T62" s="530">
        <v>1</v>
      </c>
      <c r="U62" s="530">
        <v>1</v>
      </c>
      <c r="V62" s="530"/>
      <c r="W62" s="590"/>
      <c r="X62" s="601">
        <v>1</v>
      </c>
      <c r="Y62" s="530">
        <v>1</v>
      </c>
      <c r="Z62" s="530">
        <v>1</v>
      </c>
      <c r="AA62" s="530"/>
      <c r="AB62" s="590"/>
    </row>
    <row r="63" spans="1:28" ht="12.75">
      <c r="A63" s="552" t="s">
        <v>58</v>
      </c>
      <c r="B63" s="528"/>
      <c r="C63" s="528"/>
      <c r="D63" s="528"/>
      <c r="E63" s="528"/>
      <c r="F63" s="528"/>
      <c r="G63" s="528"/>
      <c r="H63" s="528"/>
      <c r="I63" s="528"/>
      <c r="J63" s="528"/>
      <c r="K63" s="528"/>
      <c r="L63" s="528"/>
      <c r="M63" s="528"/>
      <c r="N63" s="528"/>
      <c r="O63" s="528"/>
      <c r="P63" s="528"/>
      <c r="Q63" s="528"/>
      <c r="R63" s="528"/>
      <c r="S63" s="528"/>
      <c r="T63" s="528"/>
      <c r="U63" s="528"/>
      <c r="V63" s="528"/>
      <c r="W63" s="528"/>
      <c r="X63" s="528"/>
      <c r="Y63" s="528"/>
      <c r="Z63" s="528"/>
      <c r="AA63" s="528"/>
      <c r="AB63" s="593"/>
    </row>
    <row r="64" spans="1:28" ht="12.75">
      <c r="A64" s="567" t="s">
        <v>197</v>
      </c>
      <c r="B64" s="519">
        <v>0.5</v>
      </c>
      <c r="C64" s="519">
        <v>0.5</v>
      </c>
      <c r="D64" s="519">
        <v>0.6</v>
      </c>
      <c r="E64" s="519">
        <v>0.6</v>
      </c>
      <c r="F64" s="596"/>
      <c r="G64" s="519">
        <v>0.5</v>
      </c>
      <c r="H64" s="519">
        <v>0.6</v>
      </c>
      <c r="I64" s="519">
        <v>0.6</v>
      </c>
      <c r="J64" s="596"/>
      <c r="K64" s="519"/>
      <c r="L64" s="519">
        <v>1</v>
      </c>
      <c r="M64" s="519">
        <v>1</v>
      </c>
      <c r="N64" s="519"/>
      <c r="O64" s="596"/>
      <c r="P64" s="519">
        <v>0.5</v>
      </c>
      <c r="Q64" s="519">
        <v>0.6</v>
      </c>
      <c r="R64" s="519">
        <v>0.6</v>
      </c>
      <c r="S64" s="596"/>
      <c r="T64" s="519">
        <v>0.5</v>
      </c>
      <c r="U64" s="519">
        <v>0.6</v>
      </c>
      <c r="V64" s="519">
        <v>0.6</v>
      </c>
      <c r="W64" s="596"/>
      <c r="X64" s="518">
        <v>0.6</v>
      </c>
      <c r="Y64" s="519">
        <v>0.6</v>
      </c>
      <c r="Z64" s="519"/>
      <c r="AA64" s="519">
        <v>0.8</v>
      </c>
      <c r="AB64" s="596"/>
    </row>
    <row r="65" spans="1:28" ht="12.75">
      <c r="A65" s="571" t="s">
        <v>198</v>
      </c>
      <c r="B65" s="514">
        <v>0.4</v>
      </c>
      <c r="C65" s="514">
        <v>0.4</v>
      </c>
      <c r="D65" s="514">
        <v>0.4</v>
      </c>
      <c r="E65" s="514">
        <v>0.5</v>
      </c>
      <c r="F65" s="570"/>
      <c r="G65" s="514">
        <v>0.4</v>
      </c>
      <c r="H65" s="514">
        <v>0.4</v>
      </c>
      <c r="I65" s="514">
        <v>0.5</v>
      </c>
      <c r="J65" s="570"/>
      <c r="K65" s="514"/>
      <c r="L65" s="514">
        <v>0.3</v>
      </c>
      <c r="M65" s="514">
        <v>0.3</v>
      </c>
      <c r="N65" s="514"/>
      <c r="O65" s="570"/>
      <c r="P65" s="514">
        <v>0.4</v>
      </c>
      <c r="Q65" s="514">
        <v>0.4</v>
      </c>
      <c r="R65" s="514">
        <v>0.5</v>
      </c>
      <c r="S65" s="570"/>
      <c r="T65" s="514">
        <v>0.4</v>
      </c>
      <c r="U65" s="514">
        <v>0.4</v>
      </c>
      <c r="V65" s="514">
        <v>0.5</v>
      </c>
      <c r="W65" s="570"/>
      <c r="X65" s="518">
        <v>1</v>
      </c>
      <c r="Y65" s="514">
        <v>0.7</v>
      </c>
      <c r="Z65" s="514"/>
      <c r="AA65" s="514">
        <v>0.7</v>
      </c>
      <c r="AB65" s="570"/>
    </row>
    <row r="66" spans="1:28" ht="12.75">
      <c r="A66" s="571" t="s">
        <v>199</v>
      </c>
      <c r="B66" s="514">
        <v>0.3</v>
      </c>
      <c r="C66" s="514">
        <v>0.3</v>
      </c>
      <c r="D66" s="514">
        <v>0.4</v>
      </c>
      <c r="E66" s="514">
        <v>0.4</v>
      </c>
      <c r="F66" s="570"/>
      <c r="G66" s="514">
        <v>0.3</v>
      </c>
      <c r="H66" s="514">
        <v>0.4</v>
      </c>
      <c r="I66" s="514">
        <v>0.4</v>
      </c>
      <c r="J66" s="570"/>
      <c r="K66" s="514"/>
      <c r="L66" s="514">
        <v>0.4</v>
      </c>
      <c r="M66" s="514">
        <v>0.4</v>
      </c>
      <c r="N66" s="514"/>
      <c r="O66" s="570"/>
      <c r="P66" s="514">
        <v>0.3</v>
      </c>
      <c r="Q66" s="514">
        <v>0.4</v>
      </c>
      <c r="R66" s="514">
        <v>0.4</v>
      </c>
      <c r="S66" s="570"/>
      <c r="T66" s="514">
        <v>0.3</v>
      </c>
      <c r="U66" s="514">
        <v>0.4</v>
      </c>
      <c r="V66" s="514">
        <v>0.4</v>
      </c>
      <c r="W66" s="570"/>
      <c r="X66" s="518">
        <v>0.4</v>
      </c>
      <c r="Y66" s="514">
        <v>0.4</v>
      </c>
      <c r="Z66" s="514"/>
      <c r="AA66" s="514"/>
      <c r="AB66" s="570"/>
    </row>
    <row r="67" spans="1:28" ht="12.75">
      <c r="A67" s="571" t="s">
        <v>200</v>
      </c>
      <c r="B67" s="514" t="s">
        <v>152</v>
      </c>
      <c r="C67" s="514" t="s">
        <v>152</v>
      </c>
      <c r="D67" s="514" t="s">
        <v>152</v>
      </c>
      <c r="E67" s="514" t="s">
        <v>153</v>
      </c>
      <c r="F67" s="570"/>
      <c r="G67" s="514" t="s">
        <v>152</v>
      </c>
      <c r="H67" s="514" t="s">
        <v>152</v>
      </c>
      <c r="I67" s="514" t="s">
        <v>153</v>
      </c>
      <c r="J67" s="570"/>
      <c r="K67" s="514"/>
      <c r="L67" s="514"/>
      <c r="M67" s="514"/>
      <c r="N67" s="514"/>
      <c r="O67" s="570"/>
      <c r="P67" s="514">
        <v>0.4</v>
      </c>
      <c r="Q67" s="514">
        <v>0.4</v>
      </c>
      <c r="R67" s="514" t="s">
        <v>153</v>
      </c>
      <c r="S67" s="570"/>
      <c r="T67" s="514">
        <v>0.4</v>
      </c>
      <c r="U67" s="514">
        <v>0.4</v>
      </c>
      <c r="V67" s="514" t="s">
        <v>153</v>
      </c>
      <c r="W67" s="570"/>
      <c r="X67" s="518"/>
      <c r="Y67" s="514"/>
      <c r="Z67" s="514"/>
      <c r="AA67" s="514">
        <v>0.7</v>
      </c>
      <c r="AB67" s="570"/>
    </row>
    <row r="68" spans="1:28" ht="12.75">
      <c r="A68" s="571" t="s">
        <v>457</v>
      </c>
      <c r="B68" s="514">
        <v>0.58</v>
      </c>
      <c r="C68" s="514">
        <v>0.58</v>
      </c>
      <c r="D68" s="514">
        <v>0.78</v>
      </c>
      <c r="E68" s="514">
        <v>0.96</v>
      </c>
      <c r="F68" s="570"/>
      <c r="G68" s="514">
        <v>0.58</v>
      </c>
      <c r="H68" s="514">
        <v>0.78</v>
      </c>
      <c r="I68" s="514">
        <v>0.96</v>
      </c>
      <c r="J68" s="570"/>
      <c r="K68" s="514"/>
      <c r="L68" s="514"/>
      <c r="M68" s="514"/>
      <c r="N68" s="514"/>
      <c r="O68" s="570"/>
      <c r="P68" s="514">
        <v>0.58</v>
      </c>
      <c r="Q68" s="514">
        <v>0.78</v>
      </c>
      <c r="R68" s="514">
        <v>0.96</v>
      </c>
      <c r="S68" s="570"/>
      <c r="T68" s="514">
        <v>0.58</v>
      </c>
      <c r="U68" s="514">
        <v>0.78</v>
      </c>
      <c r="V68" s="514">
        <v>0.96</v>
      </c>
      <c r="W68" s="570"/>
      <c r="X68" s="518"/>
      <c r="Y68" s="514"/>
      <c r="Z68" s="514"/>
      <c r="AA68" s="514"/>
      <c r="AB68" s="570"/>
    </row>
    <row r="69" spans="1:28" ht="12.75">
      <c r="A69" s="571" t="s">
        <v>202</v>
      </c>
      <c r="B69" s="514">
        <v>1.5</v>
      </c>
      <c r="C69" s="514">
        <v>1.5</v>
      </c>
      <c r="D69" s="514">
        <v>1.5</v>
      </c>
      <c r="E69" s="514">
        <v>1.5</v>
      </c>
      <c r="F69" s="570"/>
      <c r="G69" s="514">
        <v>1.5</v>
      </c>
      <c r="H69" s="514">
        <v>1.5</v>
      </c>
      <c r="I69" s="514">
        <v>1.5</v>
      </c>
      <c r="J69" s="570"/>
      <c r="K69" s="514"/>
      <c r="L69" s="514"/>
      <c r="M69" s="514"/>
      <c r="N69" s="514"/>
      <c r="O69" s="570"/>
      <c r="P69" s="514">
        <v>1.5</v>
      </c>
      <c r="Q69" s="514">
        <v>1.5</v>
      </c>
      <c r="R69" s="514">
        <v>1.5</v>
      </c>
      <c r="S69" s="570"/>
      <c r="T69" s="514">
        <v>1.5</v>
      </c>
      <c r="U69" s="514">
        <v>1.5</v>
      </c>
      <c r="V69" s="514">
        <v>1.5</v>
      </c>
      <c r="W69" s="570"/>
      <c r="X69" s="518"/>
      <c r="Y69" s="514"/>
      <c r="Z69" s="514"/>
      <c r="AA69" s="514">
        <v>0.5</v>
      </c>
      <c r="AB69" s="570"/>
    </row>
    <row r="70" spans="1:28" ht="12.75">
      <c r="A70" s="571" t="s">
        <v>456</v>
      </c>
      <c r="B70" s="514">
        <v>0.2</v>
      </c>
      <c r="C70" s="514">
        <v>0.2</v>
      </c>
      <c r="D70" s="514">
        <v>0.2</v>
      </c>
      <c r="E70" s="514">
        <v>0.3</v>
      </c>
      <c r="F70" s="570"/>
      <c r="G70" s="514">
        <v>0.2</v>
      </c>
      <c r="H70" s="514">
        <v>0.2</v>
      </c>
      <c r="I70" s="514">
        <v>0.3</v>
      </c>
      <c r="J70" s="570"/>
      <c r="K70" s="514"/>
      <c r="L70" s="514"/>
      <c r="M70" s="514"/>
      <c r="N70" s="514"/>
      <c r="O70" s="570"/>
      <c r="P70" s="514">
        <v>0.2</v>
      </c>
      <c r="Q70" s="514">
        <v>0.2</v>
      </c>
      <c r="R70" s="514">
        <v>0.3</v>
      </c>
      <c r="S70" s="570"/>
      <c r="T70" s="514">
        <v>0.2</v>
      </c>
      <c r="U70" s="514">
        <v>0.2</v>
      </c>
      <c r="V70" s="514">
        <v>0.3</v>
      </c>
      <c r="W70" s="570"/>
      <c r="X70" s="518"/>
      <c r="Y70" s="514"/>
      <c r="Z70" s="514"/>
      <c r="AA70" s="514"/>
      <c r="AB70" s="570"/>
    </row>
    <row r="71" spans="1:28" ht="12.75">
      <c r="A71" s="571" t="s">
        <v>204</v>
      </c>
      <c r="B71" s="514"/>
      <c r="C71" s="514"/>
      <c r="D71" s="514"/>
      <c r="E71" s="514"/>
      <c r="F71" s="570"/>
      <c r="G71" s="514"/>
      <c r="H71" s="514"/>
      <c r="I71" s="514"/>
      <c r="J71" s="570"/>
      <c r="K71" s="514"/>
      <c r="L71" s="514"/>
      <c r="M71" s="514"/>
      <c r="N71" s="514"/>
      <c r="O71" s="570"/>
      <c r="P71" s="514"/>
      <c r="Q71" s="514"/>
      <c r="R71" s="514"/>
      <c r="S71" s="570"/>
      <c r="T71" s="514"/>
      <c r="U71" s="514"/>
      <c r="V71" s="514"/>
      <c r="W71" s="570"/>
      <c r="X71" s="518"/>
      <c r="Y71" s="514"/>
      <c r="Z71" s="514"/>
      <c r="AA71" s="514"/>
      <c r="AB71" s="570"/>
    </row>
    <row r="72" spans="1:28" ht="12.75">
      <c r="A72" s="571" t="s">
        <v>205</v>
      </c>
      <c r="B72" s="514">
        <v>0.4</v>
      </c>
      <c r="C72" s="514">
        <v>0.4</v>
      </c>
      <c r="D72" s="514">
        <v>0.4</v>
      </c>
      <c r="E72" s="514">
        <v>0.5</v>
      </c>
      <c r="F72" s="570"/>
      <c r="G72" s="514">
        <v>0.4</v>
      </c>
      <c r="H72" s="514">
        <v>0.4</v>
      </c>
      <c r="I72" s="514">
        <v>0.5</v>
      </c>
      <c r="J72" s="570"/>
      <c r="K72" s="514"/>
      <c r="L72" s="514">
        <v>0.4</v>
      </c>
      <c r="M72" s="514">
        <v>0.4</v>
      </c>
      <c r="N72" s="514"/>
      <c r="O72" s="570"/>
      <c r="P72" s="514">
        <v>0.4</v>
      </c>
      <c r="Q72" s="514">
        <v>0.4</v>
      </c>
      <c r="R72" s="514">
        <v>0.5</v>
      </c>
      <c r="S72" s="570"/>
      <c r="T72" s="514">
        <v>0.4</v>
      </c>
      <c r="U72" s="514">
        <v>0.4</v>
      </c>
      <c r="V72" s="514">
        <v>0.5</v>
      </c>
      <c r="W72" s="570"/>
      <c r="X72" s="518">
        <v>0.4</v>
      </c>
      <c r="Y72" s="514">
        <v>0.4</v>
      </c>
      <c r="Z72" s="514"/>
      <c r="AA72" s="514">
        <v>0.6</v>
      </c>
      <c r="AB72" s="570"/>
    </row>
    <row r="73" spans="1:28" ht="12.75">
      <c r="A73" s="571" t="s">
        <v>206</v>
      </c>
      <c r="B73" s="514" t="s">
        <v>154</v>
      </c>
      <c r="C73" s="514" t="s">
        <v>152</v>
      </c>
      <c r="D73" s="514" t="s">
        <v>152</v>
      </c>
      <c r="E73" s="514">
        <v>0.9</v>
      </c>
      <c r="F73" s="570"/>
      <c r="G73" s="514" t="s">
        <v>152</v>
      </c>
      <c r="H73" s="514" t="s">
        <v>152</v>
      </c>
      <c r="I73" s="514">
        <v>0.9</v>
      </c>
      <c r="J73" s="570"/>
      <c r="K73" s="514"/>
      <c r="L73" s="514">
        <v>0.5</v>
      </c>
      <c r="M73" s="514">
        <v>0.5</v>
      </c>
      <c r="N73" s="514"/>
      <c r="O73" s="570"/>
      <c r="P73" s="514">
        <v>0.4</v>
      </c>
      <c r="Q73" s="514">
        <v>0.4</v>
      </c>
      <c r="R73" s="514">
        <v>0.9</v>
      </c>
      <c r="S73" s="570"/>
      <c r="T73" s="514">
        <v>0.4</v>
      </c>
      <c r="U73" s="514">
        <v>0.4</v>
      </c>
      <c r="V73" s="514">
        <v>0.9</v>
      </c>
      <c r="W73" s="570"/>
      <c r="X73" s="518">
        <v>0.5</v>
      </c>
      <c r="Y73" s="514">
        <v>0.5</v>
      </c>
      <c r="Z73" s="514"/>
      <c r="AA73" s="514">
        <v>0.7</v>
      </c>
      <c r="AB73" s="570"/>
    </row>
    <row r="74" spans="1:28" ht="15.75">
      <c r="A74" s="602" t="s">
        <v>59</v>
      </c>
      <c r="B74" s="531"/>
      <c r="C74" s="531"/>
      <c r="D74" s="531"/>
      <c r="E74" s="531"/>
      <c r="F74" s="531"/>
      <c r="G74" s="531"/>
      <c r="H74" s="531"/>
      <c r="I74" s="531"/>
      <c r="J74" s="531"/>
      <c r="K74" s="531"/>
      <c r="L74" s="531"/>
      <c r="M74" s="531"/>
      <c r="N74" s="531"/>
      <c r="O74" s="531"/>
      <c r="P74" s="531"/>
      <c r="Q74" s="531"/>
      <c r="R74" s="531"/>
      <c r="S74" s="531"/>
      <c r="T74" s="531"/>
      <c r="U74" s="531"/>
      <c r="V74" s="531"/>
      <c r="W74" s="531"/>
      <c r="X74" s="531"/>
      <c r="Y74" s="531"/>
      <c r="Z74" s="531"/>
      <c r="AA74" s="531"/>
      <c r="AB74" s="603"/>
    </row>
    <row r="75" spans="1:28" ht="12.75">
      <c r="A75" s="552" t="s">
        <v>60</v>
      </c>
      <c r="B75" s="528"/>
      <c r="C75" s="528"/>
      <c r="D75" s="528"/>
      <c r="E75" s="528"/>
      <c r="F75" s="528"/>
      <c r="G75" s="528"/>
      <c r="H75" s="528"/>
      <c r="I75" s="528"/>
      <c r="J75" s="528"/>
      <c r="K75" s="528"/>
      <c r="L75" s="528"/>
      <c r="M75" s="528"/>
      <c r="N75" s="528"/>
      <c r="O75" s="528"/>
      <c r="P75" s="528"/>
      <c r="Q75" s="528"/>
      <c r="R75" s="528"/>
      <c r="S75" s="528"/>
      <c r="T75" s="528"/>
      <c r="U75" s="528"/>
      <c r="V75" s="528"/>
      <c r="W75" s="528"/>
      <c r="X75" s="528"/>
      <c r="Y75" s="528"/>
      <c r="Z75" s="528"/>
      <c r="AA75" s="528"/>
      <c r="AB75" s="593"/>
    </row>
    <row r="76" spans="1:28" ht="12.75">
      <c r="A76" s="567" t="s">
        <v>211</v>
      </c>
      <c r="B76" s="519">
        <v>0.35</v>
      </c>
      <c r="C76" s="519">
        <v>0.35</v>
      </c>
      <c r="D76" s="519">
        <v>0.35</v>
      </c>
      <c r="E76" s="519">
        <v>0.5</v>
      </c>
      <c r="F76" s="596"/>
      <c r="G76" s="519">
        <v>0.35</v>
      </c>
      <c r="H76" s="519">
        <v>0.35</v>
      </c>
      <c r="I76" s="519">
        <v>0.5</v>
      </c>
      <c r="J76" s="596"/>
      <c r="K76" s="519"/>
      <c r="L76" s="524">
        <v>0.4</v>
      </c>
      <c r="M76" s="524">
        <v>0.4</v>
      </c>
      <c r="N76" s="519"/>
      <c r="O76" s="596"/>
      <c r="P76" s="519">
        <v>0.35</v>
      </c>
      <c r="Q76" s="519">
        <v>0.35</v>
      </c>
      <c r="R76" s="519">
        <v>0.5</v>
      </c>
      <c r="S76" s="596"/>
      <c r="T76" s="519">
        <v>0.35</v>
      </c>
      <c r="U76" s="519">
        <v>0.35</v>
      </c>
      <c r="V76" s="519">
        <v>0.5</v>
      </c>
      <c r="W76" s="596"/>
      <c r="X76" s="524">
        <v>0.4</v>
      </c>
      <c r="Y76" s="524">
        <v>0.4</v>
      </c>
      <c r="Z76" s="519"/>
      <c r="AA76" s="519">
        <v>0.4</v>
      </c>
      <c r="AB76" s="596"/>
    </row>
    <row r="77" spans="1:28" ht="12.75">
      <c r="A77" s="571" t="s">
        <v>207</v>
      </c>
      <c r="B77" s="514">
        <v>3.35</v>
      </c>
      <c r="C77" s="514">
        <v>3.35</v>
      </c>
      <c r="D77" s="514">
        <v>4.2</v>
      </c>
      <c r="E77" s="514">
        <v>4.8</v>
      </c>
      <c r="F77" s="570"/>
      <c r="G77" s="514">
        <v>3.35</v>
      </c>
      <c r="H77" s="514">
        <v>4.2</v>
      </c>
      <c r="I77" s="514">
        <v>4.8</v>
      </c>
      <c r="J77" s="570"/>
      <c r="K77" s="514"/>
      <c r="L77" s="518">
        <v>1.5</v>
      </c>
      <c r="M77" s="518">
        <v>1.5</v>
      </c>
      <c r="N77" s="514"/>
      <c r="O77" s="570"/>
      <c r="P77" s="514">
        <v>3.35</v>
      </c>
      <c r="Q77" s="514">
        <v>4.2</v>
      </c>
      <c r="R77" s="514">
        <v>4.8</v>
      </c>
      <c r="S77" s="570"/>
      <c r="T77" s="514">
        <v>3.35</v>
      </c>
      <c r="U77" s="514">
        <v>4.2</v>
      </c>
      <c r="V77" s="514">
        <v>4.8</v>
      </c>
      <c r="W77" s="570"/>
      <c r="X77" s="518">
        <v>1.5</v>
      </c>
      <c r="Y77" s="518">
        <v>1.5</v>
      </c>
      <c r="Z77" s="514"/>
      <c r="AA77" s="514">
        <v>3</v>
      </c>
      <c r="AB77" s="570"/>
    </row>
    <row r="78" spans="1:28" ht="12.75">
      <c r="A78" s="544" t="s">
        <v>475</v>
      </c>
      <c r="B78" s="514"/>
      <c r="C78" s="514"/>
      <c r="D78" s="514"/>
      <c r="E78" s="514"/>
      <c r="F78" s="570"/>
      <c r="G78" s="514"/>
      <c r="H78" s="514"/>
      <c r="I78" s="514"/>
      <c r="J78" s="570"/>
      <c r="K78" s="514"/>
      <c r="L78" s="518">
        <v>2.5</v>
      </c>
      <c r="M78" s="518">
        <v>2.5</v>
      </c>
      <c r="N78" s="514"/>
      <c r="O78" s="570"/>
      <c r="P78" s="514"/>
      <c r="Q78" s="514"/>
      <c r="R78" s="514"/>
      <c r="S78" s="570"/>
      <c r="T78" s="514"/>
      <c r="U78" s="514"/>
      <c r="V78" s="514"/>
      <c r="W78" s="570"/>
      <c r="X78" s="518">
        <v>2.5</v>
      </c>
      <c r="Y78" s="518">
        <v>2.5</v>
      </c>
      <c r="Z78" s="514"/>
      <c r="AA78" s="514"/>
      <c r="AB78" s="570"/>
    </row>
    <row r="79" spans="1:28" ht="12.75">
      <c r="A79" s="571" t="s">
        <v>208</v>
      </c>
      <c r="B79" s="514">
        <v>0.5</v>
      </c>
      <c r="C79" s="514">
        <v>0.5</v>
      </c>
      <c r="D79" s="514">
        <v>0.5</v>
      </c>
      <c r="E79" s="514">
        <v>0.6</v>
      </c>
      <c r="F79" s="570"/>
      <c r="G79" s="514">
        <v>0.5</v>
      </c>
      <c r="H79" s="514">
        <v>0.5</v>
      </c>
      <c r="I79" s="514">
        <v>0.6</v>
      </c>
      <c r="J79" s="570"/>
      <c r="K79" s="514"/>
      <c r="L79" s="514"/>
      <c r="M79" s="514"/>
      <c r="N79" s="514"/>
      <c r="O79" s="570"/>
      <c r="P79" s="514">
        <v>0.5</v>
      </c>
      <c r="Q79" s="514">
        <v>0.5</v>
      </c>
      <c r="R79" s="514">
        <v>0.6</v>
      </c>
      <c r="S79" s="570"/>
      <c r="T79" s="514">
        <v>0.5</v>
      </c>
      <c r="U79" s="514">
        <v>0.5</v>
      </c>
      <c r="V79" s="514">
        <v>0.6</v>
      </c>
      <c r="W79" s="570"/>
      <c r="X79" s="534"/>
      <c r="Y79" s="514"/>
      <c r="Z79" s="514"/>
      <c r="AA79" s="514"/>
      <c r="AB79" s="570"/>
    </row>
    <row r="80" spans="1:28" ht="12.75">
      <c r="A80" s="571" t="s">
        <v>209</v>
      </c>
      <c r="B80" s="514">
        <v>0.35</v>
      </c>
      <c r="C80" s="514">
        <v>0.35</v>
      </c>
      <c r="D80" s="514">
        <v>0.35</v>
      </c>
      <c r="E80" s="514">
        <v>0.35</v>
      </c>
      <c r="F80" s="570"/>
      <c r="G80" s="514">
        <v>0.35</v>
      </c>
      <c r="H80" s="514">
        <v>0.35</v>
      </c>
      <c r="I80" s="514">
        <v>0.35</v>
      </c>
      <c r="J80" s="570"/>
      <c r="K80" s="514"/>
      <c r="L80" s="514"/>
      <c r="M80" s="514"/>
      <c r="N80" s="514"/>
      <c r="O80" s="570"/>
      <c r="P80" s="514">
        <v>0.35</v>
      </c>
      <c r="Q80" s="514">
        <v>0.35</v>
      </c>
      <c r="R80" s="514">
        <v>0.35</v>
      </c>
      <c r="S80" s="570"/>
      <c r="T80" s="514">
        <v>0.35</v>
      </c>
      <c r="U80" s="514">
        <v>0.35</v>
      </c>
      <c r="V80" s="514">
        <v>0.35</v>
      </c>
      <c r="W80" s="570"/>
      <c r="X80" s="534"/>
      <c r="Y80" s="514"/>
      <c r="Z80" s="514"/>
      <c r="AA80" s="514"/>
      <c r="AB80" s="570"/>
    </row>
    <row r="81" spans="1:28" ht="12.75">
      <c r="A81" s="571" t="s">
        <v>210</v>
      </c>
      <c r="B81" s="514">
        <v>1.5</v>
      </c>
      <c r="C81" s="514">
        <v>1.5</v>
      </c>
      <c r="D81" s="514">
        <v>1.5</v>
      </c>
      <c r="E81" s="514">
        <v>1.5</v>
      </c>
      <c r="F81" s="570"/>
      <c r="G81" s="514">
        <v>1.5</v>
      </c>
      <c r="H81" s="514">
        <v>1.5</v>
      </c>
      <c r="I81" s="514">
        <v>1.5</v>
      </c>
      <c r="J81" s="570"/>
      <c r="K81" s="514"/>
      <c r="L81" s="514"/>
      <c r="M81" s="514"/>
      <c r="N81" s="514"/>
      <c r="O81" s="570"/>
      <c r="P81" s="514"/>
      <c r="Q81" s="514">
        <v>1.5</v>
      </c>
      <c r="R81" s="514">
        <v>1.5</v>
      </c>
      <c r="S81" s="570"/>
      <c r="T81" s="514"/>
      <c r="U81" s="514">
        <v>1.5</v>
      </c>
      <c r="V81" s="514">
        <v>1.5</v>
      </c>
      <c r="W81" s="570"/>
      <c r="X81" s="534"/>
      <c r="Y81" s="514"/>
      <c r="Z81" s="514"/>
      <c r="AA81" s="514"/>
      <c r="AB81" s="570"/>
    </row>
    <row r="82" spans="1:28" ht="12.75">
      <c r="A82" s="573"/>
      <c r="B82" s="530"/>
      <c r="C82" s="530"/>
      <c r="D82" s="530"/>
      <c r="E82" s="530"/>
      <c r="F82" s="590"/>
      <c r="G82" s="530"/>
      <c r="H82" s="530"/>
      <c r="I82" s="530"/>
      <c r="J82" s="590"/>
      <c r="K82" s="530"/>
      <c r="L82" s="530"/>
      <c r="M82" s="530"/>
      <c r="N82" s="530"/>
      <c r="O82" s="590"/>
      <c r="P82" s="530"/>
      <c r="Q82" s="530"/>
      <c r="R82" s="530"/>
      <c r="S82" s="590"/>
      <c r="T82" s="530"/>
      <c r="U82" s="530"/>
      <c r="V82" s="530"/>
      <c r="W82" s="590"/>
      <c r="X82" s="601"/>
      <c r="Y82" s="530"/>
      <c r="Z82" s="530"/>
      <c r="AA82" s="530"/>
      <c r="AB82" s="590"/>
    </row>
    <row r="83" spans="1:28" ht="12.75">
      <c r="A83" s="552" t="s">
        <v>61</v>
      </c>
      <c r="B83" s="528"/>
      <c r="C83" s="528"/>
      <c r="D83" s="528"/>
      <c r="E83" s="528"/>
      <c r="F83" s="528"/>
      <c r="G83" s="528"/>
      <c r="H83" s="528"/>
      <c r="I83" s="528"/>
      <c r="J83" s="528"/>
      <c r="K83" s="528"/>
      <c r="L83" s="528"/>
      <c r="M83" s="528"/>
      <c r="N83" s="528"/>
      <c r="O83" s="528"/>
      <c r="P83" s="528"/>
      <c r="Q83" s="528"/>
      <c r="R83" s="528"/>
      <c r="S83" s="528"/>
      <c r="T83" s="528"/>
      <c r="U83" s="528"/>
      <c r="V83" s="528"/>
      <c r="W83" s="528"/>
      <c r="X83" s="528"/>
      <c r="Y83" s="528"/>
      <c r="Z83" s="528"/>
      <c r="AA83" s="528"/>
      <c r="AB83" s="593"/>
    </row>
    <row r="84" spans="1:28" ht="12.75">
      <c r="A84" s="567" t="s">
        <v>213</v>
      </c>
      <c r="B84" s="519">
        <v>0.6</v>
      </c>
      <c r="C84" s="519">
        <v>0.6</v>
      </c>
      <c r="D84" s="519"/>
      <c r="E84" s="519"/>
      <c r="F84" s="596"/>
      <c r="G84" s="519">
        <v>0.6</v>
      </c>
      <c r="H84" s="519"/>
      <c r="I84" s="519"/>
      <c r="J84" s="596"/>
      <c r="K84" s="519"/>
      <c r="L84" s="519"/>
      <c r="M84" s="519"/>
      <c r="N84" s="519"/>
      <c r="O84" s="596"/>
      <c r="P84" s="519" t="s">
        <v>155</v>
      </c>
      <c r="Q84" s="519"/>
      <c r="R84" s="519"/>
      <c r="S84" s="596"/>
      <c r="T84" s="519" t="s">
        <v>155</v>
      </c>
      <c r="U84" s="519"/>
      <c r="V84" s="519"/>
      <c r="W84" s="596"/>
      <c r="X84" s="541"/>
      <c r="Y84" s="519"/>
      <c r="Z84" s="519"/>
      <c r="AA84" s="519"/>
      <c r="AB84" s="596"/>
    </row>
    <row r="85" spans="1:28" ht="12.75">
      <c r="A85" s="571" t="s">
        <v>62</v>
      </c>
      <c r="B85" s="514">
        <v>0.4</v>
      </c>
      <c r="C85" s="514">
        <v>0.4</v>
      </c>
      <c r="D85" s="514"/>
      <c r="E85" s="514"/>
      <c r="F85" s="570"/>
      <c r="G85" s="514">
        <v>0.4</v>
      </c>
      <c r="H85" s="514"/>
      <c r="I85" s="514"/>
      <c r="J85" s="570"/>
      <c r="K85" s="514"/>
      <c r="L85" s="514"/>
      <c r="M85" s="514"/>
      <c r="N85" s="514"/>
      <c r="O85" s="570"/>
      <c r="P85" s="514" t="s">
        <v>152</v>
      </c>
      <c r="Q85" s="514"/>
      <c r="R85" s="514"/>
      <c r="S85" s="570"/>
      <c r="T85" s="514" t="s">
        <v>152</v>
      </c>
      <c r="U85" s="514"/>
      <c r="V85" s="514"/>
      <c r="W85" s="570"/>
      <c r="X85" s="534"/>
      <c r="Y85" s="514"/>
      <c r="Z85" s="514"/>
      <c r="AA85" s="514"/>
      <c r="AB85" s="570"/>
    </row>
    <row r="86" spans="1:28" ht="12.75">
      <c r="A86" s="571" t="s">
        <v>63</v>
      </c>
      <c r="B86" s="514">
        <v>0.7</v>
      </c>
      <c r="C86" s="514">
        <v>0.7</v>
      </c>
      <c r="D86" s="514"/>
      <c r="E86" s="514"/>
      <c r="F86" s="570"/>
      <c r="G86" s="514">
        <v>0.7</v>
      </c>
      <c r="H86" s="514"/>
      <c r="I86" s="514"/>
      <c r="J86" s="570"/>
      <c r="K86" s="514"/>
      <c r="L86" s="514"/>
      <c r="M86" s="514"/>
      <c r="N86" s="514"/>
      <c r="O86" s="570"/>
      <c r="P86" s="514" t="s">
        <v>156</v>
      </c>
      <c r="Q86" s="514"/>
      <c r="R86" s="514"/>
      <c r="S86" s="570"/>
      <c r="T86" s="514" t="s">
        <v>156</v>
      </c>
      <c r="U86" s="514"/>
      <c r="V86" s="514"/>
      <c r="W86" s="570"/>
      <c r="X86" s="534"/>
      <c r="Y86" s="514"/>
      <c r="Z86" s="514"/>
      <c r="AA86" s="514"/>
      <c r="AB86" s="570"/>
    </row>
    <row r="87" spans="1:28" ht="12.75">
      <c r="A87" s="571" t="s">
        <v>768</v>
      </c>
      <c r="B87" s="514">
        <v>0.5</v>
      </c>
      <c r="C87" s="514">
        <v>0.5</v>
      </c>
      <c r="D87" s="514"/>
      <c r="E87" s="514"/>
      <c r="F87" s="570"/>
      <c r="G87" s="514">
        <v>0.5</v>
      </c>
      <c r="H87" s="514"/>
      <c r="I87" s="514"/>
      <c r="J87" s="570"/>
      <c r="K87" s="514"/>
      <c r="L87" s="514"/>
      <c r="M87" s="514"/>
      <c r="N87" s="514"/>
      <c r="O87" s="570"/>
      <c r="P87" s="514" t="s">
        <v>157</v>
      </c>
      <c r="Q87" s="514"/>
      <c r="R87" s="514"/>
      <c r="S87" s="570"/>
      <c r="T87" s="514" t="s">
        <v>157</v>
      </c>
      <c r="U87" s="514"/>
      <c r="V87" s="514"/>
      <c r="W87" s="570"/>
      <c r="X87" s="534"/>
      <c r="Y87" s="514"/>
      <c r="Z87" s="514"/>
      <c r="AA87" s="514"/>
      <c r="AB87" s="570"/>
    </row>
    <row r="88" spans="1:28" ht="12.75">
      <c r="A88" s="592"/>
      <c r="B88" s="514"/>
      <c r="C88" s="514"/>
      <c r="D88" s="514"/>
      <c r="E88" s="514"/>
      <c r="F88" s="570"/>
      <c r="G88" s="514"/>
      <c r="H88" s="514"/>
      <c r="I88" s="514"/>
      <c r="J88" s="570"/>
      <c r="K88" s="514"/>
      <c r="L88" s="514"/>
      <c r="M88" s="514"/>
      <c r="N88" s="514"/>
      <c r="O88" s="570"/>
      <c r="P88" s="514"/>
      <c r="Q88" s="514"/>
      <c r="R88" s="514"/>
      <c r="S88" s="570"/>
      <c r="T88" s="514"/>
      <c r="U88" s="514"/>
      <c r="V88" s="514"/>
      <c r="W88" s="570"/>
      <c r="X88" s="534"/>
      <c r="Y88" s="514"/>
      <c r="Z88" s="514"/>
      <c r="AA88" s="514"/>
      <c r="AB88" s="570"/>
    </row>
    <row r="89" spans="1:28" ht="12.75">
      <c r="A89" s="552" t="s">
        <v>158</v>
      </c>
      <c r="B89" s="528"/>
      <c r="C89" s="528"/>
      <c r="D89" s="528"/>
      <c r="E89" s="528"/>
      <c r="F89" s="528"/>
      <c r="G89" s="528"/>
      <c r="H89" s="528"/>
      <c r="I89" s="528"/>
      <c r="J89" s="528"/>
      <c r="K89" s="528"/>
      <c r="L89" s="528"/>
      <c r="M89" s="528"/>
      <c r="N89" s="528"/>
      <c r="O89" s="528"/>
      <c r="P89" s="528"/>
      <c r="Q89" s="528"/>
      <c r="R89" s="528"/>
      <c r="S89" s="528"/>
      <c r="T89" s="528"/>
      <c r="U89" s="528"/>
      <c r="V89" s="528"/>
      <c r="W89" s="528"/>
      <c r="X89" s="528"/>
      <c r="Y89" s="528"/>
      <c r="Z89" s="528"/>
      <c r="AA89" s="528"/>
      <c r="AB89" s="593"/>
    </row>
    <row r="90" spans="1:28" ht="12.75">
      <c r="A90" s="567" t="s">
        <v>214</v>
      </c>
      <c r="B90" s="519">
        <v>0.4</v>
      </c>
      <c r="C90" s="519">
        <v>0.4</v>
      </c>
      <c r="D90" s="519">
        <v>0.4</v>
      </c>
      <c r="E90" s="519">
        <v>0.4</v>
      </c>
      <c r="F90" s="596"/>
      <c r="G90" s="519">
        <v>0.4</v>
      </c>
      <c r="H90" s="519">
        <v>0.4</v>
      </c>
      <c r="I90" s="519">
        <v>0.4</v>
      </c>
      <c r="J90" s="596"/>
      <c r="K90" s="519"/>
      <c r="L90" s="519">
        <v>0.8</v>
      </c>
      <c r="M90" s="519">
        <v>0.8</v>
      </c>
      <c r="N90" s="519"/>
      <c r="O90" s="596"/>
      <c r="P90" s="519">
        <v>0.4</v>
      </c>
      <c r="Q90" s="519">
        <v>0.4</v>
      </c>
      <c r="R90" s="519">
        <v>0.4</v>
      </c>
      <c r="S90" s="596"/>
      <c r="T90" s="519">
        <v>0.4</v>
      </c>
      <c r="U90" s="519">
        <v>0.4</v>
      </c>
      <c r="V90" s="519">
        <v>0.4</v>
      </c>
      <c r="W90" s="596"/>
      <c r="X90" s="524">
        <v>0.5</v>
      </c>
      <c r="Y90" s="519">
        <v>0.5</v>
      </c>
      <c r="Z90" s="519"/>
      <c r="AA90" s="519">
        <v>0.7</v>
      </c>
      <c r="AB90" s="596"/>
    </row>
    <row r="91" spans="1:28" ht="12.75">
      <c r="A91" s="571" t="s">
        <v>215</v>
      </c>
      <c r="B91" s="514"/>
      <c r="C91" s="514">
        <v>1.1</v>
      </c>
      <c r="D91" s="514">
        <v>1.3</v>
      </c>
      <c r="E91" s="514">
        <v>1.6</v>
      </c>
      <c r="F91" s="570"/>
      <c r="G91" s="514">
        <v>1.1</v>
      </c>
      <c r="H91" s="514">
        <v>1.3</v>
      </c>
      <c r="I91" s="514">
        <v>1.6</v>
      </c>
      <c r="J91" s="570"/>
      <c r="K91" s="514"/>
      <c r="L91" s="514">
        <v>2</v>
      </c>
      <c r="M91" s="514">
        <v>2</v>
      </c>
      <c r="N91" s="514"/>
      <c r="O91" s="570"/>
      <c r="P91" s="514">
        <v>1.1</v>
      </c>
      <c r="Q91" s="514">
        <v>1.3</v>
      </c>
      <c r="R91" s="514">
        <v>1.6</v>
      </c>
      <c r="S91" s="570"/>
      <c r="T91" s="514">
        <v>1.1</v>
      </c>
      <c r="U91" s="514">
        <v>1.3</v>
      </c>
      <c r="V91" s="514">
        <v>1.6</v>
      </c>
      <c r="W91" s="570"/>
      <c r="X91" s="518">
        <v>0.8</v>
      </c>
      <c r="Y91" s="514">
        <v>0.8</v>
      </c>
      <c r="Z91" s="514">
        <v>1.6</v>
      </c>
      <c r="AA91" s="514">
        <v>1.8</v>
      </c>
      <c r="AB91" s="570"/>
    </row>
    <row r="92" spans="1:28" ht="12.75">
      <c r="A92" s="571" t="s">
        <v>216</v>
      </c>
      <c r="B92" s="514"/>
      <c r="C92" s="514">
        <v>0.5</v>
      </c>
      <c r="D92" s="514">
        <v>0.5</v>
      </c>
      <c r="E92" s="514">
        <v>0.5</v>
      </c>
      <c r="F92" s="570"/>
      <c r="G92" s="514">
        <v>0.5</v>
      </c>
      <c r="H92" s="514">
        <v>0.5</v>
      </c>
      <c r="I92" s="514">
        <v>0.5</v>
      </c>
      <c r="J92" s="570"/>
      <c r="K92" s="514"/>
      <c r="L92" s="514">
        <v>0.5</v>
      </c>
      <c r="M92" s="514">
        <v>0.5</v>
      </c>
      <c r="N92" s="514"/>
      <c r="O92" s="570"/>
      <c r="P92" s="514">
        <v>0.5</v>
      </c>
      <c r="Q92" s="514">
        <v>0.5</v>
      </c>
      <c r="R92" s="514">
        <v>0.5</v>
      </c>
      <c r="S92" s="570"/>
      <c r="T92" s="514">
        <v>0.5</v>
      </c>
      <c r="U92" s="514">
        <v>0.5</v>
      </c>
      <c r="V92" s="514">
        <v>0.5</v>
      </c>
      <c r="W92" s="570"/>
      <c r="X92" s="518">
        <v>0.5</v>
      </c>
      <c r="Y92" s="518">
        <v>0.5</v>
      </c>
      <c r="Z92" s="518">
        <v>0.5</v>
      </c>
      <c r="AA92" s="514">
        <v>0.6</v>
      </c>
      <c r="AB92" s="570"/>
    </row>
    <row r="93" spans="1:28" ht="12.75">
      <c r="A93" s="571" t="s">
        <v>217</v>
      </c>
      <c r="B93" s="514">
        <v>0.6</v>
      </c>
      <c r="C93" s="514">
        <v>0.9</v>
      </c>
      <c r="D93" s="514">
        <v>0.9</v>
      </c>
      <c r="E93" s="514">
        <v>0.9</v>
      </c>
      <c r="F93" s="570"/>
      <c r="G93" s="514">
        <v>0.9</v>
      </c>
      <c r="H93" s="514">
        <v>0.9</v>
      </c>
      <c r="I93" s="514"/>
      <c r="J93" s="570"/>
      <c r="K93" s="514"/>
      <c r="L93" s="514"/>
      <c r="M93" s="514"/>
      <c r="N93" s="514"/>
      <c r="O93" s="570"/>
      <c r="P93" s="514">
        <v>1.15</v>
      </c>
      <c r="Q93" s="514">
        <v>1.15</v>
      </c>
      <c r="R93" s="514"/>
      <c r="S93" s="570"/>
      <c r="T93" s="514">
        <v>1.15</v>
      </c>
      <c r="U93" s="514">
        <v>1.15</v>
      </c>
      <c r="V93" s="514"/>
      <c r="W93" s="570"/>
      <c r="X93" s="518"/>
      <c r="Y93" s="514"/>
      <c r="Z93" s="514"/>
      <c r="AA93" s="514"/>
      <c r="AB93" s="570"/>
    </row>
    <row r="94" spans="1:28" ht="12.75">
      <c r="A94" s="571" t="s">
        <v>218</v>
      </c>
      <c r="B94" s="514">
        <v>0.3</v>
      </c>
      <c r="C94" s="514">
        <v>0.3</v>
      </c>
      <c r="D94" s="514">
        <v>0.3</v>
      </c>
      <c r="E94" s="514">
        <v>0.3</v>
      </c>
      <c r="F94" s="570"/>
      <c r="G94" s="514">
        <v>0.3</v>
      </c>
      <c r="H94" s="514">
        <v>0.3</v>
      </c>
      <c r="I94" s="514">
        <v>0.3</v>
      </c>
      <c r="J94" s="570"/>
      <c r="K94" s="514"/>
      <c r="L94" s="514">
        <v>0.4</v>
      </c>
      <c r="M94" s="514">
        <v>0.4</v>
      </c>
      <c r="N94" s="514"/>
      <c r="O94" s="570"/>
      <c r="P94" s="514">
        <v>0.3</v>
      </c>
      <c r="Q94" s="514">
        <v>0.3</v>
      </c>
      <c r="R94" s="514">
        <v>0.3</v>
      </c>
      <c r="S94" s="570"/>
      <c r="T94" s="514">
        <v>0.3</v>
      </c>
      <c r="U94" s="514">
        <v>0.3</v>
      </c>
      <c r="V94" s="514">
        <v>0.3</v>
      </c>
      <c r="W94" s="570"/>
      <c r="X94" s="518">
        <v>0.4</v>
      </c>
      <c r="Y94" s="514">
        <v>0.4</v>
      </c>
      <c r="Z94" s="514"/>
      <c r="AA94" s="514">
        <v>0.4</v>
      </c>
      <c r="AB94" s="570"/>
    </row>
    <row r="95" spans="1:28" ht="12.75">
      <c r="A95" s="571" t="s">
        <v>219</v>
      </c>
      <c r="B95" s="514">
        <v>0.3</v>
      </c>
      <c r="C95" s="514">
        <v>0.3</v>
      </c>
      <c r="D95" s="514">
        <v>0.3</v>
      </c>
      <c r="E95" s="514">
        <v>0.5</v>
      </c>
      <c r="F95" s="570"/>
      <c r="G95" s="514">
        <v>0.3</v>
      </c>
      <c r="H95" s="514">
        <v>0.3</v>
      </c>
      <c r="I95" s="514">
        <v>0.5</v>
      </c>
      <c r="J95" s="570"/>
      <c r="K95" s="514"/>
      <c r="L95" s="514">
        <v>0.4</v>
      </c>
      <c r="M95" s="514">
        <v>0.4</v>
      </c>
      <c r="N95" s="514"/>
      <c r="O95" s="570"/>
      <c r="P95" s="514">
        <v>0.3</v>
      </c>
      <c r="Q95" s="514">
        <v>0.3</v>
      </c>
      <c r="R95" s="514">
        <v>0.5</v>
      </c>
      <c r="S95" s="570"/>
      <c r="T95" s="514">
        <v>0.3</v>
      </c>
      <c r="U95" s="514">
        <v>0.3</v>
      </c>
      <c r="V95" s="514">
        <v>0.5</v>
      </c>
      <c r="W95" s="570"/>
      <c r="X95" s="518">
        <v>0.4</v>
      </c>
      <c r="Y95" s="514">
        <v>0.4</v>
      </c>
      <c r="Z95" s="514"/>
      <c r="AA95" s="514">
        <v>0.4</v>
      </c>
      <c r="AB95" s="570"/>
    </row>
    <row r="96" spans="1:28" ht="12.75">
      <c r="A96" s="571" t="s">
        <v>220</v>
      </c>
      <c r="B96" s="514">
        <v>0.3</v>
      </c>
      <c r="C96" s="514">
        <v>0.3</v>
      </c>
      <c r="D96" s="514">
        <v>0.4</v>
      </c>
      <c r="E96" s="514">
        <v>0.4</v>
      </c>
      <c r="F96" s="570"/>
      <c r="G96" s="514">
        <v>0.3</v>
      </c>
      <c r="H96" s="514">
        <v>0.4</v>
      </c>
      <c r="I96" s="514">
        <v>0.4</v>
      </c>
      <c r="J96" s="570"/>
      <c r="K96" s="514"/>
      <c r="L96" s="514">
        <v>0.5</v>
      </c>
      <c r="M96" s="514">
        <v>0.5</v>
      </c>
      <c r="N96" s="514"/>
      <c r="O96" s="570"/>
      <c r="P96" s="514">
        <v>0.3</v>
      </c>
      <c r="Q96" s="514">
        <v>0.3</v>
      </c>
      <c r="R96" s="514">
        <v>0.4</v>
      </c>
      <c r="S96" s="570"/>
      <c r="T96" s="514">
        <v>0.3</v>
      </c>
      <c r="U96" s="514">
        <v>0.3</v>
      </c>
      <c r="V96" s="514">
        <v>0.4</v>
      </c>
      <c r="W96" s="570"/>
      <c r="X96" s="518">
        <v>0.5</v>
      </c>
      <c r="Y96" s="514">
        <v>0.5</v>
      </c>
      <c r="Z96" s="514"/>
      <c r="AA96" s="514">
        <v>0.5</v>
      </c>
      <c r="AB96" s="570"/>
    </row>
    <row r="97" spans="1:28" ht="12.75">
      <c r="A97" s="571" t="s">
        <v>221</v>
      </c>
      <c r="B97" s="514">
        <v>0.9</v>
      </c>
      <c r="C97" s="514">
        <v>0.9</v>
      </c>
      <c r="D97" s="514">
        <v>0.9</v>
      </c>
      <c r="E97" s="514">
        <v>0.9</v>
      </c>
      <c r="F97" s="570"/>
      <c r="G97" s="514">
        <v>0.9</v>
      </c>
      <c r="H97" s="514">
        <v>0.9</v>
      </c>
      <c r="I97" s="514">
        <v>0.9</v>
      </c>
      <c r="J97" s="570"/>
      <c r="K97" s="514"/>
      <c r="L97" s="514">
        <v>1.1</v>
      </c>
      <c r="M97" s="514">
        <v>1.1</v>
      </c>
      <c r="N97" s="514"/>
      <c r="O97" s="570"/>
      <c r="P97" s="514">
        <v>0.9</v>
      </c>
      <c r="Q97" s="514">
        <v>0.9</v>
      </c>
      <c r="R97" s="514">
        <v>0.9</v>
      </c>
      <c r="S97" s="570"/>
      <c r="T97" s="514">
        <v>0.9</v>
      </c>
      <c r="U97" s="514">
        <v>0.9</v>
      </c>
      <c r="V97" s="514">
        <v>0.9</v>
      </c>
      <c r="W97" s="570"/>
      <c r="X97" s="518">
        <v>1</v>
      </c>
      <c r="Y97" s="514">
        <v>1</v>
      </c>
      <c r="Z97" s="514"/>
      <c r="AA97" s="514">
        <v>1.3</v>
      </c>
      <c r="AB97" s="570"/>
    </row>
    <row r="98" spans="1:28" ht="12.75">
      <c r="A98" s="571" t="s">
        <v>222</v>
      </c>
      <c r="B98" s="514">
        <v>0.86</v>
      </c>
      <c r="C98" s="514">
        <v>0.86</v>
      </c>
      <c r="D98" s="514">
        <v>0.86</v>
      </c>
      <c r="E98" s="514">
        <v>0.86</v>
      </c>
      <c r="F98" s="570"/>
      <c r="G98" s="514">
        <v>0.86</v>
      </c>
      <c r="H98" s="514">
        <v>0.86</v>
      </c>
      <c r="I98" s="514">
        <v>0.86</v>
      </c>
      <c r="J98" s="570"/>
      <c r="K98" s="514"/>
      <c r="L98" s="514">
        <v>1</v>
      </c>
      <c r="M98" s="514">
        <v>1</v>
      </c>
      <c r="N98" s="514"/>
      <c r="O98" s="570"/>
      <c r="P98" s="514">
        <v>0.86</v>
      </c>
      <c r="Q98" s="514">
        <v>0.86</v>
      </c>
      <c r="R98" s="514">
        <v>0.86</v>
      </c>
      <c r="S98" s="570"/>
      <c r="T98" s="514">
        <v>0.86</v>
      </c>
      <c r="U98" s="514">
        <v>0.86</v>
      </c>
      <c r="V98" s="514">
        <v>0.86</v>
      </c>
      <c r="W98" s="570"/>
      <c r="X98" s="518">
        <v>1</v>
      </c>
      <c r="Y98" s="514">
        <v>1</v>
      </c>
      <c r="Z98" s="514">
        <v>1</v>
      </c>
      <c r="AA98" s="514">
        <v>1.4</v>
      </c>
      <c r="AB98" s="570"/>
    </row>
    <row r="99" spans="1:28" ht="12.75">
      <c r="A99" s="571" t="s">
        <v>223</v>
      </c>
      <c r="B99" s="514">
        <v>0.3</v>
      </c>
      <c r="C99" s="514">
        <v>0.3</v>
      </c>
      <c r="D99" s="514">
        <v>0.3</v>
      </c>
      <c r="E99" s="514">
        <v>0.3</v>
      </c>
      <c r="F99" s="570"/>
      <c r="G99" s="514">
        <v>0.3</v>
      </c>
      <c r="H99" s="514">
        <v>0.3</v>
      </c>
      <c r="I99" s="514">
        <v>0.3</v>
      </c>
      <c r="J99" s="570"/>
      <c r="K99" s="514"/>
      <c r="L99" s="514"/>
      <c r="M99" s="514"/>
      <c r="N99" s="514"/>
      <c r="O99" s="570"/>
      <c r="P99" s="514">
        <v>0.3</v>
      </c>
      <c r="Q99" s="514">
        <v>0.3</v>
      </c>
      <c r="R99" s="514">
        <v>0.5</v>
      </c>
      <c r="S99" s="570"/>
      <c r="T99" s="514">
        <v>0.3</v>
      </c>
      <c r="U99" s="514">
        <v>0.3</v>
      </c>
      <c r="V99" s="514">
        <v>0.5</v>
      </c>
      <c r="W99" s="570"/>
      <c r="X99" s="534"/>
      <c r="Y99" s="514"/>
      <c r="Z99" s="514"/>
      <c r="AA99" s="514">
        <v>0.7</v>
      </c>
      <c r="AB99" s="570"/>
    </row>
    <row r="100" spans="1:28" ht="12.75">
      <c r="A100" s="571" t="s">
        <v>224</v>
      </c>
      <c r="B100" s="514">
        <v>0.4</v>
      </c>
      <c r="C100" s="514">
        <v>0.4</v>
      </c>
      <c r="D100" s="514">
        <v>0.4</v>
      </c>
      <c r="E100" s="514">
        <v>0.4</v>
      </c>
      <c r="F100" s="570"/>
      <c r="G100" s="514">
        <v>0.4</v>
      </c>
      <c r="H100" s="514">
        <v>0.4</v>
      </c>
      <c r="I100" s="514">
        <v>0.4</v>
      </c>
      <c r="J100" s="570"/>
      <c r="K100" s="514"/>
      <c r="L100" s="514"/>
      <c r="M100" s="514"/>
      <c r="N100" s="514"/>
      <c r="O100" s="570"/>
      <c r="P100" s="514">
        <v>0.4</v>
      </c>
      <c r="Q100" s="514">
        <v>0.4</v>
      </c>
      <c r="R100" s="514">
        <v>0.4</v>
      </c>
      <c r="S100" s="570"/>
      <c r="T100" s="514">
        <v>0.4</v>
      </c>
      <c r="U100" s="514">
        <v>0.4</v>
      </c>
      <c r="V100" s="514">
        <v>0.4</v>
      </c>
      <c r="W100" s="570"/>
      <c r="X100" s="534"/>
      <c r="Y100" s="514"/>
      <c r="Z100" s="514"/>
      <c r="AA100" s="514"/>
      <c r="AB100" s="570"/>
    </row>
    <row r="101" spans="1:28" ht="12.75">
      <c r="A101" s="571" t="s">
        <v>405</v>
      </c>
      <c r="B101" s="514">
        <v>0.9</v>
      </c>
      <c r="C101" s="514">
        <v>0.9</v>
      </c>
      <c r="D101" s="514"/>
      <c r="E101" s="514">
        <v>1.6</v>
      </c>
      <c r="F101" s="570"/>
      <c r="G101" s="514">
        <v>0.9</v>
      </c>
      <c r="H101" s="514"/>
      <c r="I101" s="514">
        <v>1.6</v>
      </c>
      <c r="J101" s="570"/>
      <c r="K101" s="514"/>
      <c r="L101" s="514"/>
      <c r="M101" s="514"/>
      <c r="N101" s="514"/>
      <c r="O101" s="570"/>
      <c r="P101" s="514">
        <v>1.1</v>
      </c>
      <c r="Q101" s="514">
        <v>1.3</v>
      </c>
      <c r="R101" s="514">
        <v>1.6</v>
      </c>
      <c r="S101" s="570"/>
      <c r="T101" s="514">
        <v>1.1</v>
      </c>
      <c r="U101" s="514">
        <v>1.3</v>
      </c>
      <c r="V101" s="514">
        <v>1.6</v>
      </c>
      <c r="W101" s="570"/>
      <c r="X101" s="534"/>
      <c r="Y101" s="514"/>
      <c r="Z101" s="514"/>
      <c r="AA101" s="514"/>
      <c r="AB101" s="570"/>
    </row>
    <row r="102" spans="1:28" ht="12.75">
      <c r="A102" s="571" t="s">
        <v>225</v>
      </c>
      <c r="B102" s="514"/>
      <c r="C102" s="514">
        <v>0.8</v>
      </c>
      <c r="D102" s="514">
        <v>0.8</v>
      </c>
      <c r="E102" s="514">
        <v>0.8</v>
      </c>
      <c r="F102" s="570"/>
      <c r="G102" s="514">
        <v>0.8</v>
      </c>
      <c r="H102" s="514">
        <v>0.8</v>
      </c>
      <c r="I102" s="514">
        <v>0.8</v>
      </c>
      <c r="J102" s="570"/>
      <c r="K102" s="514"/>
      <c r="L102" s="514"/>
      <c r="M102" s="514"/>
      <c r="N102" s="514"/>
      <c r="O102" s="570"/>
      <c r="P102" s="514">
        <v>0.8</v>
      </c>
      <c r="Q102" s="514">
        <v>0.8</v>
      </c>
      <c r="R102" s="514">
        <v>0.8</v>
      </c>
      <c r="S102" s="570"/>
      <c r="T102" s="514">
        <v>0.8</v>
      </c>
      <c r="U102" s="514">
        <v>0.8</v>
      </c>
      <c r="V102" s="514">
        <v>0.8</v>
      </c>
      <c r="W102" s="570"/>
      <c r="X102" s="534"/>
      <c r="Y102" s="514"/>
      <c r="Z102" s="514"/>
      <c r="AA102" s="514"/>
      <c r="AB102" s="570"/>
    </row>
    <row r="103" spans="1:28" ht="12.75">
      <c r="A103" s="573" t="s">
        <v>590</v>
      </c>
      <c r="B103" s="530"/>
      <c r="C103" s="530"/>
      <c r="D103" s="530"/>
      <c r="E103" s="530"/>
      <c r="F103" s="590"/>
      <c r="G103" s="530"/>
      <c r="H103" s="530"/>
      <c r="I103" s="530"/>
      <c r="J103" s="590"/>
      <c r="K103" s="530"/>
      <c r="L103" s="530"/>
      <c r="M103" s="530"/>
      <c r="N103" s="530"/>
      <c r="O103" s="590"/>
      <c r="P103" s="530"/>
      <c r="Q103" s="530"/>
      <c r="R103" s="530"/>
      <c r="S103" s="590"/>
      <c r="T103" s="530">
        <v>1.72</v>
      </c>
      <c r="U103" s="530">
        <v>1.7</v>
      </c>
      <c r="V103" s="530"/>
      <c r="W103" s="590"/>
      <c r="X103" s="601">
        <v>1.72</v>
      </c>
      <c r="Y103" s="530">
        <v>1.72</v>
      </c>
      <c r="Z103" s="530">
        <v>1.72</v>
      </c>
      <c r="AA103" s="530"/>
      <c r="AB103" s="590"/>
    </row>
    <row r="104" spans="1:28" ht="12.75">
      <c r="A104" s="573" t="s">
        <v>641</v>
      </c>
      <c r="B104" s="530"/>
      <c r="C104" s="530"/>
      <c r="D104" s="530"/>
      <c r="E104" s="530"/>
      <c r="F104" s="590"/>
      <c r="G104" s="530"/>
      <c r="H104" s="530"/>
      <c r="I104" s="530"/>
      <c r="J104" s="590"/>
      <c r="K104" s="530"/>
      <c r="L104" s="530"/>
      <c r="M104" s="530"/>
      <c r="N104" s="530"/>
      <c r="O104" s="590"/>
      <c r="P104" s="530"/>
      <c r="Q104" s="530"/>
      <c r="R104" s="530"/>
      <c r="S104" s="590"/>
      <c r="T104" s="530"/>
      <c r="U104" s="530"/>
      <c r="V104" s="530"/>
      <c r="W104" s="590"/>
      <c r="X104" s="601">
        <v>1.29</v>
      </c>
      <c r="Y104" s="601">
        <v>1.29</v>
      </c>
      <c r="Z104" s="601">
        <v>1.29</v>
      </c>
      <c r="AA104" s="530"/>
      <c r="AB104" s="590"/>
    </row>
    <row r="105" spans="1:28" ht="12.75">
      <c r="A105" s="552" t="s">
        <v>65</v>
      </c>
      <c r="B105" s="528"/>
      <c r="C105" s="528"/>
      <c r="D105" s="528"/>
      <c r="E105" s="528"/>
      <c r="F105" s="528"/>
      <c r="G105" s="528"/>
      <c r="H105" s="528"/>
      <c r="I105" s="528"/>
      <c r="J105" s="528"/>
      <c r="K105" s="528"/>
      <c r="L105" s="528"/>
      <c r="M105" s="528"/>
      <c r="N105" s="528"/>
      <c r="O105" s="528"/>
      <c r="P105" s="528"/>
      <c r="Q105" s="528"/>
      <c r="R105" s="528"/>
      <c r="S105" s="528"/>
      <c r="T105" s="528"/>
      <c r="U105" s="528"/>
      <c r="V105" s="528"/>
      <c r="W105" s="528"/>
      <c r="X105" s="528"/>
      <c r="Y105" s="528"/>
      <c r="Z105" s="528"/>
      <c r="AA105" s="528"/>
      <c r="AB105" s="593"/>
    </row>
    <row r="106" spans="1:28" ht="12.75">
      <c r="A106" s="567" t="s">
        <v>520</v>
      </c>
      <c r="B106" s="519">
        <v>0.5</v>
      </c>
      <c r="C106" s="519">
        <v>0.5</v>
      </c>
      <c r="D106" s="519">
        <v>0.5</v>
      </c>
      <c r="E106" s="519">
        <v>0.6</v>
      </c>
      <c r="F106" s="596"/>
      <c r="G106" s="519">
        <v>0.5</v>
      </c>
      <c r="H106" s="519">
        <v>0.5</v>
      </c>
      <c r="I106" s="519">
        <v>0.6</v>
      </c>
      <c r="J106" s="596"/>
      <c r="K106" s="519"/>
      <c r="L106" s="519">
        <v>0.6</v>
      </c>
      <c r="M106" s="519">
        <v>0.6</v>
      </c>
      <c r="N106" s="519"/>
      <c r="O106" s="596"/>
      <c r="P106" s="519">
        <v>0.5</v>
      </c>
      <c r="Q106" s="519">
        <v>0.5</v>
      </c>
      <c r="R106" s="519">
        <v>0.6</v>
      </c>
      <c r="S106" s="596"/>
      <c r="T106" s="519">
        <v>0.5</v>
      </c>
      <c r="U106" s="519">
        <v>0.5</v>
      </c>
      <c r="V106" s="519">
        <v>0.6</v>
      </c>
      <c r="W106" s="596"/>
      <c r="X106" s="524">
        <v>0.6</v>
      </c>
      <c r="Y106" s="519">
        <v>0.6</v>
      </c>
      <c r="Z106" s="519">
        <v>0.6</v>
      </c>
      <c r="AA106" s="519">
        <v>0.6</v>
      </c>
      <c r="AB106" s="596"/>
    </row>
    <row r="107" spans="1:28" ht="12.75">
      <c r="A107" s="571" t="s">
        <v>226</v>
      </c>
      <c r="B107" s="514">
        <v>1.3</v>
      </c>
      <c r="C107" s="514">
        <v>1.3</v>
      </c>
      <c r="D107" s="514">
        <v>1.3</v>
      </c>
      <c r="E107" s="514">
        <v>1.3</v>
      </c>
      <c r="F107" s="570"/>
      <c r="G107" s="514">
        <v>1.3</v>
      </c>
      <c r="H107" s="514">
        <v>1.3</v>
      </c>
      <c r="I107" s="514">
        <v>1.3</v>
      </c>
      <c r="J107" s="570"/>
      <c r="K107" s="514">
        <v>1.4</v>
      </c>
      <c r="L107" s="514">
        <v>1.4</v>
      </c>
      <c r="M107" s="514">
        <v>1.4</v>
      </c>
      <c r="N107" s="514">
        <v>1.4</v>
      </c>
      <c r="O107" s="570"/>
      <c r="P107" s="514">
        <v>1.3</v>
      </c>
      <c r="Q107" s="514">
        <v>1.3</v>
      </c>
      <c r="R107" s="514">
        <v>1.3</v>
      </c>
      <c r="S107" s="570"/>
      <c r="T107" s="514">
        <v>1.3</v>
      </c>
      <c r="U107" s="514">
        <v>1.3</v>
      </c>
      <c r="V107" s="514">
        <v>1.3</v>
      </c>
      <c r="W107" s="570"/>
      <c r="X107" s="518">
        <v>1.4</v>
      </c>
      <c r="Y107" s="514">
        <v>1.4</v>
      </c>
      <c r="Z107" s="514">
        <v>1.4</v>
      </c>
      <c r="AA107" s="514">
        <v>1.4</v>
      </c>
      <c r="AB107" s="570"/>
    </row>
    <row r="108" spans="1:28" ht="12.75">
      <c r="A108" s="571" t="s">
        <v>546</v>
      </c>
      <c r="B108" s="514">
        <v>0.6</v>
      </c>
      <c r="C108" s="514">
        <v>0.6</v>
      </c>
      <c r="D108" s="514">
        <v>0.6</v>
      </c>
      <c r="E108" s="514">
        <v>0.6</v>
      </c>
      <c r="F108" s="570"/>
      <c r="G108" s="514">
        <v>0.6</v>
      </c>
      <c r="H108" s="514">
        <v>0.6</v>
      </c>
      <c r="I108" s="514">
        <v>0.6</v>
      </c>
      <c r="J108" s="570"/>
      <c r="K108" s="514">
        <v>0.6</v>
      </c>
      <c r="L108" s="514">
        <v>0.6</v>
      </c>
      <c r="M108" s="514">
        <v>0.6</v>
      </c>
      <c r="N108" s="514">
        <v>0.6</v>
      </c>
      <c r="O108" s="570"/>
      <c r="P108" s="514">
        <v>0.6</v>
      </c>
      <c r="Q108" s="514">
        <v>0.6</v>
      </c>
      <c r="R108" s="514">
        <v>0.6</v>
      </c>
      <c r="S108" s="570"/>
      <c r="T108" s="514">
        <v>0.6</v>
      </c>
      <c r="U108" s="514">
        <v>0.6</v>
      </c>
      <c r="V108" s="514">
        <v>0.6</v>
      </c>
      <c r="W108" s="570"/>
      <c r="X108" s="514">
        <v>0.6</v>
      </c>
      <c r="Y108" s="514">
        <v>0.6</v>
      </c>
      <c r="Z108" s="514">
        <v>0.6</v>
      </c>
      <c r="AA108" s="514">
        <v>0.6</v>
      </c>
      <c r="AB108" s="570"/>
    </row>
    <row r="109" spans="1:28" ht="12.75">
      <c r="A109" s="571" t="s">
        <v>227</v>
      </c>
      <c r="B109" s="514">
        <v>0.7</v>
      </c>
      <c r="C109" s="514">
        <v>0.7</v>
      </c>
      <c r="D109" s="514">
        <v>0.7</v>
      </c>
      <c r="E109" s="514">
        <v>0.7</v>
      </c>
      <c r="F109" s="570"/>
      <c r="G109" s="514">
        <v>0.7</v>
      </c>
      <c r="H109" s="514">
        <v>0.7</v>
      </c>
      <c r="I109" s="514">
        <v>0.7</v>
      </c>
      <c r="J109" s="570"/>
      <c r="K109" s="514"/>
      <c r="L109" s="514"/>
      <c r="M109" s="514"/>
      <c r="N109" s="514"/>
      <c r="O109" s="570"/>
      <c r="P109" s="514">
        <v>0.45</v>
      </c>
      <c r="Q109" s="514">
        <v>1.1</v>
      </c>
      <c r="R109" s="514">
        <v>0.45</v>
      </c>
      <c r="S109" s="570"/>
      <c r="T109" s="514">
        <v>0.45</v>
      </c>
      <c r="U109" s="514">
        <v>1.1</v>
      </c>
      <c r="V109" s="514">
        <v>0.45</v>
      </c>
      <c r="W109" s="570"/>
      <c r="X109" s="518"/>
      <c r="Y109" s="514"/>
      <c r="Z109" s="514"/>
      <c r="AA109" s="514"/>
      <c r="AB109" s="570"/>
    </row>
    <row r="110" spans="1:28" ht="12.75">
      <c r="A110" s="571" t="s">
        <v>228</v>
      </c>
      <c r="B110" s="514">
        <v>1.1</v>
      </c>
      <c r="C110" s="514">
        <v>1.1</v>
      </c>
      <c r="D110" s="514">
        <v>1.1</v>
      </c>
      <c r="E110" s="514">
        <v>1.1</v>
      </c>
      <c r="F110" s="570"/>
      <c r="G110" s="514">
        <v>1.1</v>
      </c>
      <c r="H110" s="514">
        <v>1.1</v>
      </c>
      <c r="I110" s="514">
        <v>1.1</v>
      </c>
      <c r="J110" s="570"/>
      <c r="K110" s="514"/>
      <c r="L110" s="514">
        <v>1.3</v>
      </c>
      <c r="M110" s="514">
        <v>1.3</v>
      </c>
      <c r="N110" s="514"/>
      <c r="O110" s="570"/>
      <c r="P110" s="514">
        <v>1.1</v>
      </c>
      <c r="Q110" s="514">
        <v>1.1</v>
      </c>
      <c r="R110" s="514">
        <v>1.1</v>
      </c>
      <c r="S110" s="570"/>
      <c r="T110" s="514">
        <v>1.1</v>
      </c>
      <c r="U110" s="514">
        <v>1.1</v>
      </c>
      <c r="V110" s="514">
        <v>1.1</v>
      </c>
      <c r="W110" s="570"/>
      <c r="X110" s="518">
        <v>1.3</v>
      </c>
      <c r="Y110" s="514">
        <v>1.3</v>
      </c>
      <c r="Z110" s="514">
        <v>1.3</v>
      </c>
      <c r="AA110" s="514">
        <v>1.3</v>
      </c>
      <c r="AB110" s="570" t="s">
        <v>773</v>
      </c>
    </row>
    <row r="111" spans="1:28" ht="12.75">
      <c r="A111" s="571" t="s">
        <v>67</v>
      </c>
      <c r="B111" s="514">
        <v>0.8</v>
      </c>
      <c r="C111" s="514">
        <v>0.8</v>
      </c>
      <c r="D111" s="514">
        <v>0.8</v>
      </c>
      <c r="E111" s="514">
        <v>0.8</v>
      </c>
      <c r="F111" s="570"/>
      <c r="G111" s="514">
        <v>0.8</v>
      </c>
      <c r="H111" s="514">
        <v>0.8</v>
      </c>
      <c r="I111" s="514">
        <v>0.8</v>
      </c>
      <c r="J111" s="570"/>
      <c r="K111" s="514"/>
      <c r="L111" s="514">
        <v>1.2</v>
      </c>
      <c r="M111" s="514">
        <v>1.2</v>
      </c>
      <c r="N111" s="514"/>
      <c r="O111" s="570"/>
      <c r="P111" s="514">
        <v>0.8</v>
      </c>
      <c r="Q111" s="514">
        <v>0.8</v>
      </c>
      <c r="R111" s="514">
        <v>0.8</v>
      </c>
      <c r="S111" s="570"/>
      <c r="T111" s="514">
        <v>0.8</v>
      </c>
      <c r="U111" s="514">
        <v>0.8</v>
      </c>
      <c r="V111" s="514">
        <v>0.8</v>
      </c>
      <c r="W111" s="570"/>
      <c r="X111" s="518">
        <v>1.2</v>
      </c>
      <c r="Y111" s="514">
        <v>1.2</v>
      </c>
      <c r="Z111" s="514">
        <v>1.2</v>
      </c>
      <c r="AA111" s="514">
        <v>1.2</v>
      </c>
      <c r="AB111" s="570"/>
    </row>
    <row r="112" spans="1:28" ht="12.75">
      <c r="A112" s="571" t="s">
        <v>229</v>
      </c>
      <c r="B112" s="514" t="s">
        <v>159</v>
      </c>
      <c r="C112" s="514" t="s">
        <v>159</v>
      </c>
      <c r="D112" s="514" t="s">
        <v>159</v>
      </c>
      <c r="E112" s="514" t="s">
        <v>159</v>
      </c>
      <c r="F112" s="570"/>
      <c r="G112" s="514" t="s">
        <v>159</v>
      </c>
      <c r="H112" s="514" t="s">
        <v>159</v>
      </c>
      <c r="I112" s="514" t="s">
        <v>159</v>
      </c>
      <c r="J112" s="570"/>
      <c r="K112" s="514"/>
      <c r="L112" s="514"/>
      <c r="M112" s="514"/>
      <c r="N112" s="514"/>
      <c r="O112" s="570"/>
      <c r="P112" s="514" t="s">
        <v>159</v>
      </c>
      <c r="Q112" s="514" t="s">
        <v>159</v>
      </c>
      <c r="R112" s="514" t="s">
        <v>159</v>
      </c>
      <c r="S112" s="570"/>
      <c r="T112" s="514" t="s">
        <v>159</v>
      </c>
      <c r="U112" s="514" t="s">
        <v>159</v>
      </c>
      <c r="V112" s="514" t="s">
        <v>159</v>
      </c>
      <c r="W112" s="570"/>
      <c r="X112" s="518"/>
      <c r="Y112" s="514"/>
      <c r="Z112" s="514"/>
      <c r="AA112" s="514"/>
      <c r="AB112" s="570"/>
    </row>
    <row r="113" spans="1:28" ht="12.75">
      <c r="A113" s="571" t="s">
        <v>230</v>
      </c>
      <c r="B113" s="514">
        <v>0.45</v>
      </c>
      <c r="C113" s="514">
        <v>0.45</v>
      </c>
      <c r="D113" s="514">
        <v>0.45</v>
      </c>
      <c r="E113" s="514">
        <v>0.45</v>
      </c>
      <c r="F113" s="570"/>
      <c r="G113" s="514">
        <v>0.45</v>
      </c>
      <c r="H113" s="514">
        <v>0.45</v>
      </c>
      <c r="I113" s="514">
        <v>0.45</v>
      </c>
      <c r="J113" s="570"/>
      <c r="K113" s="514"/>
      <c r="L113" s="514">
        <v>0.6</v>
      </c>
      <c r="M113" s="514">
        <v>0.6</v>
      </c>
      <c r="N113" s="514"/>
      <c r="O113" s="570"/>
      <c r="P113" s="514">
        <v>0.45</v>
      </c>
      <c r="Q113" s="514">
        <v>0.45</v>
      </c>
      <c r="R113" s="514">
        <v>0.45</v>
      </c>
      <c r="S113" s="570"/>
      <c r="T113" s="514">
        <v>0.45</v>
      </c>
      <c r="U113" s="514">
        <v>0.45</v>
      </c>
      <c r="V113" s="514">
        <v>0.45</v>
      </c>
      <c r="W113" s="570"/>
      <c r="X113" s="518">
        <v>0.6</v>
      </c>
      <c r="Y113" s="514">
        <v>0.6</v>
      </c>
      <c r="Z113" s="514">
        <v>0.6</v>
      </c>
      <c r="AA113" s="514">
        <v>0.6</v>
      </c>
      <c r="AB113" s="570"/>
    </row>
    <row r="114" spans="1:28" ht="12.75">
      <c r="A114" s="544" t="s">
        <v>231</v>
      </c>
      <c r="B114" s="514">
        <v>1</v>
      </c>
      <c r="C114" s="514">
        <v>1</v>
      </c>
      <c r="D114" s="514">
        <v>1</v>
      </c>
      <c r="E114" s="514">
        <v>1</v>
      </c>
      <c r="F114" s="570">
        <v>1</v>
      </c>
      <c r="G114" s="514">
        <v>1</v>
      </c>
      <c r="H114" s="514">
        <v>1</v>
      </c>
      <c r="I114" s="514">
        <v>1</v>
      </c>
      <c r="J114" s="570">
        <v>1</v>
      </c>
      <c r="K114" s="514"/>
      <c r="L114" s="514">
        <v>1.5</v>
      </c>
      <c r="M114" s="514">
        <v>1.5</v>
      </c>
      <c r="N114" s="514"/>
      <c r="O114" s="570"/>
      <c r="P114" s="514">
        <v>1</v>
      </c>
      <c r="Q114" s="514">
        <v>1</v>
      </c>
      <c r="R114" s="514">
        <v>1</v>
      </c>
      <c r="S114" s="570">
        <v>1</v>
      </c>
      <c r="T114" s="514">
        <v>1</v>
      </c>
      <c r="U114" s="514">
        <v>1</v>
      </c>
      <c r="V114" s="514">
        <v>1</v>
      </c>
      <c r="W114" s="570">
        <v>1</v>
      </c>
      <c r="X114" s="518">
        <v>1.5</v>
      </c>
      <c r="Y114" s="514">
        <v>1.5</v>
      </c>
      <c r="Z114" s="514">
        <v>1.5</v>
      </c>
      <c r="AA114" s="514">
        <v>1.5</v>
      </c>
      <c r="AB114" s="570"/>
    </row>
    <row r="115" spans="1:28" ht="12.75">
      <c r="A115" s="571" t="s">
        <v>399</v>
      </c>
      <c r="B115" s="514">
        <v>1.8</v>
      </c>
      <c r="C115" s="514">
        <v>1.8</v>
      </c>
      <c r="D115" s="514">
        <v>1.8</v>
      </c>
      <c r="E115" s="514">
        <v>1.8</v>
      </c>
      <c r="F115" s="570">
        <v>2.4</v>
      </c>
      <c r="G115" s="514">
        <v>1.8</v>
      </c>
      <c r="H115" s="514">
        <v>1.8</v>
      </c>
      <c r="I115" s="514">
        <v>1.8</v>
      </c>
      <c r="J115" s="570">
        <v>2.4</v>
      </c>
      <c r="K115" s="514"/>
      <c r="L115" s="514"/>
      <c r="M115" s="514"/>
      <c r="N115" s="514"/>
      <c r="O115" s="570"/>
      <c r="P115" s="514">
        <v>1.8</v>
      </c>
      <c r="Q115" s="514">
        <v>1.8</v>
      </c>
      <c r="R115" s="514">
        <v>1.8</v>
      </c>
      <c r="S115" s="570">
        <v>2.4</v>
      </c>
      <c r="T115" s="514">
        <v>1.8</v>
      </c>
      <c r="U115" s="514">
        <v>1.8</v>
      </c>
      <c r="V115" s="514">
        <v>1.8</v>
      </c>
      <c r="W115" s="570">
        <v>2.4</v>
      </c>
      <c r="X115" s="534"/>
      <c r="Y115" s="514"/>
      <c r="Z115" s="514"/>
      <c r="AA115" s="514"/>
      <c r="AB115" s="570"/>
    </row>
    <row r="116" spans="1:28" ht="12.75">
      <c r="A116" s="571" t="s">
        <v>232</v>
      </c>
      <c r="B116" s="514">
        <v>1.8</v>
      </c>
      <c r="C116" s="514">
        <v>1.8</v>
      </c>
      <c r="D116" s="514">
        <v>1.8</v>
      </c>
      <c r="E116" s="514">
        <v>1.8</v>
      </c>
      <c r="F116" s="570">
        <v>2.4</v>
      </c>
      <c r="G116" s="514">
        <v>1.8</v>
      </c>
      <c r="H116" s="514">
        <v>1.8</v>
      </c>
      <c r="I116" s="514">
        <v>1.8</v>
      </c>
      <c r="J116" s="570">
        <v>2.4</v>
      </c>
      <c r="K116" s="514"/>
      <c r="L116" s="514"/>
      <c r="M116" s="514"/>
      <c r="N116" s="514"/>
      <c r="O116" s="570"/>
      <c r="P116" s="514">
        <v>1.8</v>
      </c>
      <c r="Q116" s="514">
        <v>1.8</v>
      </c>
      <c r="R116" s="514">
        <v>1.8</v>
      </c>
      <c r="S116" s="570">
        <v>2.4</v>
      </c>
      <c r="T116" s="514">
        <v>1.8</v>
      </c>
      <c r="U116" s="514">
        <v>1.8</v>
      </c>
      <c r="V116" s="514">
        <v>1.8</v>
      </c>
      <c r="W116" s="570">
        <v>2.4</v>
      </c>
      <c r="X116" s="534"/>
      <c r="Y116" s="514"/>
      <c r="Z116" s="514"/>
      <c r="AA116" s="514"/>
      <c r="AB116" s="570"/>
    </row>
    <row r="117" spans="1:28" ht="12.75">
      <c r="A117" s="573" t="s">
        <v>233</v>
      </c>
      <c r="B117" s="530"/>
      <c r="C117" s="530"/>
      <c r="D117" s="530"/>
      <c r="E117" s="530"/>
      <c r="F117" s="590"/>
      <c r="G117" s="530"/>
      <c r="H117" s="530"/>
      <c r="I117" s="530"/>
      <c r="J117" s="590"/>
      <c r="K117" s="530"/>
      <c r="L117" s="530"/>
      <c r="M117" s="530"/>
      <c r="N117" s="530"/>
      <c r="O117" s="590"/>
      <c r="P117" s="530"/>
      <c r="Q117" s="530"/>
      <c r="R117" s="530"/>
      <c r="S117" s="590"/>
      <c r="T117" s="530"/>
      <c r="U117" s="530"/>
      <c r="V117" s="530"/>
      <c r="W117" s="590"/>
      <c r="X117" s="601"/>
      <c r="Y117" s="530"/>
      <c r="Z117" s="530"/>
      <c r="AA117" s="530"/>
      <c r="AB117" s="590"/>
    </row>
    <row r="118" spans="1:28" ht="12.75">
      <c r="A118" s="552" t="s">
        <v>68</v>
      </c>
      <c r="B118" s="528"/>
      <c r="C118" s="528"/>
      <c r="D118" s="528"/>
      <c r="E118" s="528"/>
      <c r="F118" s="528"/>
      <c r="G118" s="528"/>
      <c r="H118" s="528"/>
      <c r="I118" s="528"/>
      <c r="J118" s="528"/>
      <c r="K118" s="528"/>
      <c r="L118" s="528"/>
      <c r="M118" s="528"/>
      <c r="N118" s="528"/>
      <c r="O118" s="528"/>
      <c r="P118" s="528"/>
      <c r="Q118" s="528"/>
      <c r="R118" s="528"/>
      <c r="S118" s="528"/>
      <c r="T118" s="528"/>
      <c r="U118" s="528"/>
      <c r="V118" s="528"/>
      <c r="W118" s="528"/>
      <c r="X118" s="528"/>
      <c r="Y118" s="528"/>
      <c r="Z118" s="528"/>
      <c r="AA118" s="528"/>
      <c r="AB118" s="593"/>
    </row>
    <row r="119" spans="1:28" ht="12.75">
      <c r="A119" s="567" t="s">
        <v>234</v>
      </c>
      <c r="B119" s="519"/>
      <c r="C119" s="519"/>
      <c r="D119" s="519"/>
      <c r="E119" s="519"/>
      <c r="F119" s="596"/>
      <c r="G119" s="519"/>
      <c r="H119" s="519"/>
      <c r="I119" s="519"/>
      <c r="J119" s="596"/>
      <c r="K119" s="519"/>
      <c r="L119" s="519"/>
      <c r="M119" s="519"/>
      <c r="N119" s="519"/>
      <c r="O119" s="596"/>
      <c r="P119" s="519"/>
      <c r="Q119" s="519"/>
      <c r="R119" s="519"/>
      <c r="S119" s="596"/>
      <c r="T119" s="519"/>
      <c r="U119" s="519"/>
      <c r="V119" s="519"/>
      <c r="W119" s="596"/>
      <c r="X119" s="541"/>
      <c r="Y119" s="519">
        <v>5</v>
      </c>
      <c r="Z119" s="519"/>
      <c r="AA119" s="519"/>
      <c r="AB119" s="596"/>
    </row>
    <row r="120" spans="1:28" ht="12.75">
      <c r="A120" s="571" t="s">
        <v>69</v>
      </c>
      <c r="B120" s="514"/>
      <c r="C120" s="514"/>
      <c r="D120" s="514"/>
      <c r="E120" s="514"/>
      <c r="F120" s="570"/>
      <c r="G120" s="514"/>
      <c r="H120" s="514"/>
      <c r="I120" s="514"/>
      <c r="J120" s="570"/>
      <c r="K120" s="514"/>
      <c r="L120" s="514"/>
      <c r="M120" s="514"/>
      <c r="N120" s="514"/>
      <c r="O120" s="570"/>
      <c r="P120" s="514"/>
      <c r="Q120" s="514"/>
      <c r="R120" s="514"/>
      <c r="S120" s="570"/>
      <c r="T120" s="514"/>
      <c r="U120" s="514"/>
      <c r="V120" s="514"/>
      <c r="W120" s="570"/>
      <c r="X120" s="534"/>
      <c r="Y120" s="514"/>
      <c r="Z120" s="514"/>
      <c r="AA120" s="514"/>
      <c r="AB120" s="570"/>
    </row>
    <row r="121" spans="1:28" ht="12.75">
      <c r="A121" s="571" t="s">
        <v>70</v>
      </c>
      <c r="B121" s="514"/>
      <c r="C121" s="514"/>
      <c r="D121" s="514"/>
      <c r="E121" s="514"/>
      <c r="F121" s="570"/>
      <c r="G121" s="514"/>
      <c r="H121" s="514"/>
      <c r="I121" s="514"/>
      <c r="J121" s="570"/>
      <c r="K121" s="514"/>
      <c r="L121" s="514"/>
      <c r="M121" s="514"/>
      <c r="N121" s="514"/>
      <c r="O121" s="570"/>
      <c r="P121" s="514"/>
      <c r="Q121" s="514"/>
      <c r="R121" s="514"/>
      <c r="S121" s="570"/>
      <c r="T121" s="514"/>
      <c r="U121" s="514"/>
      <c r="V121" s="514"/>
      <c r="W121" s="570"/>
      <c r="X121" s="534"/>
      <c r="Y121" s="514"/>
      <c r="Z121" s="514"/>
      <c r="AA121" s="514"/>
      <c r="AB121" s="570"/>
    </row>
    <row r="122" spans="1:28" ht="12.75">
      <c r="A122" s="604" t="s">
        <v>235</v>
      </c>
      <c r="B122" s="530"/>
      <c r="C122" s="530"/>
      <c r="D122" s="530"/>
      <c r="E122" s="530"/>
      <c r="F122" s="590"/>
      <c r="G122" s="530"/>
      <c r="H122" s="530"/>
      <c r="I122" s="530"/>
      <c r="J122" s="590"/>
      <c r="K122" s="530"/>
      <c r="L122" s="530"/>
      <c r="M122" s="530"/>
      <c r="N122" s="530"/>
      <c r="O122" s="590"/>
      <c r="P122" s="530"/>
      <c r="Q122" s="530"/>
      <c r="R122" s="530"/>
      <c r="S122" s="590"/>
      <c r="T122" s="530"/>
      <c r="U122" s="530"/>
      <c r="V122" s="530"/>
      <c r="W122" s="590"/>
      <c r="X122" s="601"/>
      <c r="Y122" s="530">
        <v>0.7</v>
      </c>
      <c r="Z122" s="530"/>
      <c r="AA122" s="530"/>
      <c r="AB122" s="590"/>
    </row>
    <row r="123" spans="1:28" ht="12.75">
      <c r="A123" s="552" t="s">
        <v>71</v>
      </c>
      <c r="B123" s="528"/>
      <c r="C123" s="528"/>
      <c r="D123" s="528"/>
      <c r="E123" s="528"/>
      <c r="F123" s="528"/>
      <c r="G123" s="528"/>
      <c r="H123" s="528"/>
      <c r="I123" s="528"/>
      <c r="J123" s="528"/>
      <c r="K123" s="528"/>
      <c r="L123" s="528"/>
      <c r="M123" s="528"/>
      <c r="N123" s="528"/>
      <c r="O123" s="528"/>
      <c r="P123" s="528"/>
      <c r="Q123" s="528"/>
      <c r="R123" s="528"/>
      <c r="S123" s="528"/>
      <c r="T123" s="528"/>
      <c r="U123" s="528"/>
      <c r="V123" s="528"/>
      <c r="W123" s="528"/>
      <c r="X123" s="528"/>
      <c r="Y123" s="528"/>
      <c r="Z123" s="528"/>
      <c r="AA123" s="528"/>
      <c r="AB123" s="593"/>
    </row>
    <row r="124" spans="1:28" ht="12.75">
      <c r="A124" s="567" t="s">
        <v>72</v>
      </c>
      <c r="B124" s="519">
        <v>0.63</v>
      </c>
      <c r="C124" s="519">
        <v>0.63</v>
      </c>
      <c r="D124" s="519">
        <v>0.93</v>
      </c>
      <c r="E124" s="519">
        <v>0.93</v>
      </c>
      <c r="F124" s="596"/>
      <c r="G124" s="519">
        <v>0.63</v>
      </c>
      <c r="H124" s="519">
        <v>0.93</v>
      </c>
      <c r="I124" s="519">
        <v>0.93</v>
      </c>
      <c r="J124" s="596"/>
      <c r="K124" s="519"/>
      <c r="L124" s="519">
        <v>1</v>
      </c>
      <c r="M124" s="519">
        <v>1</v>
      </c>
      <c r="N124" s="519"/>
      <c r="O124" s="596"/>
      <c r="P124" s="519">
        <v>0.65</v>
      </c>
      <c r="Q124" s="519">
        <v>0.93</v>
      </c>
      <c r="R124" s="519">
        <v>0.93</v>
      </c>
      <c r="S124" s="596"/>
      <c r="T124" s="519">
        <v>0.63</v>
      </c>
      <c r="U124" s="519">
        <v>0.93</v>
      </c>
      <c r="V124" s="519">
        <v>0.93</v>
      </c>
      <c r="W124" s="596"/>
      <c r="X124" s="524">
        <v>1</v>
      </c>
      <c r="Y124" s="519">
        <v>1</v>
      </c>
      <c r="Z124" s="519"/>
      <c r="AA124" s="519">
        <v>1.5</v>
      </c>
      <c r="AB124" s="596"/>
    </row>
    <row r="125" spans="1:28" ht="12.75">
      <c r="A125" s="571" t="s">
        <v>521</v>
      </c>
      <c r="B125" s="514">
        <v>0.2</v>
      </c>
      <c r="C125" s="514">
        <v>0.2</v>
      </c>
      <c r="D125" s="514">
        <v>0.2</v>
      </c>
      <c r="E125" s="514">
        <v>0.2</v>
      </c>
      <c r="F125" s="570"/>
      <c r="G125" s="514">
        <v>0.2</v>
      </c>
      <c r="H125" s="514">
        <v>0.2</v>
      </c>
      <c r="I125" s="514">
        <v>0.2</v>
      </c>
      <c r="J125" s="570"/>
      <c r="K125" s="514"/>
      <c r="L125" s="514">
        <v>0.25</v>
      </c>
      <c r="M125" s="514">
        <v>0.25</v>
      </c>
      <c r="N125" s="514"/>
      <c r="O125" s="570"/>
      <c r="P125" s="514">
        <v>0.2</v>
      </c>
      <c r="Q125" s="514">
        <v>0.2</v>
      </c>
      <c r="R125" s="514">
        <v>0.2</v>
      </c>
      <c r="S125" s="570"/>
      <c r="T125" s="514">
        <v>0.2</v>
      </c>
      <c r="U125" s="514">
        <v>0.2</v>
      </c>
      <c r="V125" s="514">
        <v>0.2</v>
      </c>
      <c r="W125" s="570"/>
      <c r="X125" s="518">
        <v>0.25</v>
      </c>
      <c r="Y125" s="514">
        <v>0.25</v>
      </c>
      <c r="Z125" s="514"/>
      <c r="AA125" s="514">
        <v>0.5</v>
      </c>
      <c r="AB125" s="570"/>
    </row>
    <row r="126" spans="1:28" ht="12.75">
      <c r="A126" s="571" t="s">
        <v>236</v>
      </c>
      <c r="B126" s="514" t="s">
        <v>159</v>
      </c>
      <c r="C126" s="514" t="s">
        <v>159</v>
      </c>
      <c r="D126" s="514" t="s">
        <v>159</v>
      </c>
      <c r="E126" s="514" t="s">
        <v>159</v>
      </c>
      <c r="F126" s="570"/>
      <c r="G126" s="514" t="s">
        <v>159</v>
      </c>
      <c r="H126" s="514" t="s">
        <v>159</v>
      </c>
      <c r="I126" s="514" t="s">
        <v>159</v>
      </c>
      <c r="J126" s="570"/>
      <c r="K126" s="514"/>
      <c r="L126" s="514"/>
      <c r="M126" s="514"/>
      <c r="N126" s="514"/>
      <c r="O126" s="570"/>
      <c r="P126" s="514" t="s">
        <v>159</v>
      </c>
      <c r="Q126" s="514" t="s">
        <v>159</v>
      </c>
      <c r="R126" s="514" t="s">
        <v>159</v>
      </c>
      <c r="S126" s="570"/>
      <c r="T126" s="514" t="s">
        <v>159</v>
      </c>
      <c r="U126" s="514" t="s">
        <v>159</v>
      </c>
      <c r="V126" s="514" t="s">
        <v>159</v>
      </c>
      <c r="W126" s="570"/>
      <c r="X126" s="518">
        <v>1.2</v>
      </c>
      <c r="Y126" s="514">
        <v>1.2</v>
      </c>
      <c r="Z126" s="514"/>
      <c r="AA126" s="514">
        <v>1.8</v>
      </c>
      <c r="AB126" s="570"/>
    </row>
    <row r="127" spans="1:28" ht="12.75">
      <c r="A127" s="571" t="s">
        <v>237</v>
      </c>
      <c r="B127" s="514"/>
      <c r="C127" s="514"/>
      <c r="D127" s="514"/>
      <c r="E127" s="514"/>
      <c r="F127" s="570"/>
      <c r="G127" s="514"/>
      <c r="H127" s="514"/>
      <c r="I127" s="514"/>
      <c r="J127" s="570"/>
      <c r="K127" s="514"/>
      <c r="L127" s="514"/>
      <c r="M127" s="514"/>
      <c r="N127" s="514"/>
      <c r="O127" s="570"/>
      <c r="P127" s="514"/>
      <c r="Q127" s="514"/>
      <c r="R127" s="514"/>
      <c r="S127" s="570"/>
      <c r="T127" s="514"/>
      <c r="U127" s="514"/>
      <c r="V127" s="514"/>
      <c r="W127" s="570"/>
      <c r="X127" s="518">
        <v>3.5</v>
      </c>
      <c r="Y127" s="514"/>
      <c r="Z127" s="514"/>
      <c r="AA127" s="514"/>
      <c r="AB127" s="570"/>
    </row>
    <row r="128" spans="1:28" ht="12.75">
      <c r="A128" s="605" t="s">
        <v>239</v>
      </c>
      <c r="B128" s="534">
        <v>1.3</v>
      </c>
      <c r="C128" s="534">
        <v>1.3</v>
      </c>
      <c r="D128" s="534">
        <v>1.9</v>
      </c>
      <c r="E128" s="534">
        <v>2.2</v>
      </c>
      <c r="F128" s="570"/>
      <c r="G128" s="534">
        <v>3</v>
      </c>
      <c r="H128" s="534">
        <v>3.4</v>
      </c>
      <c r="I128" s="534">
        <v>3.8</v>
      </c>
      <c r="J128" s="570"/>
      <c r="K128" s="514">
        <v>1.5</v>
      </c>
      <c r="L128" s="514">
        <v>1.5</v>
      </c>
      <c r="M128" s="514">
        <v>1.5</v>
      </c>
      <c r="N128" s="514">
        <v>1.5</v>
      </c>
      <c r="O128" s="570"/>
      <c r="P128" s="514">
        <v>1.3</v>
      </c>
      <c r="Q128" s="514">
        <v>1.9</v>
      </c>
      <c r="R128" s="514">
        <v>2.2</v>
      </c>
      <c r="S128" s="570"/>
      <c r="T128" s="514">
        <v>1.3</v>
      </c>
      <c r="U128" s="514">
        <v>1.9</v>
      </c>
      <c r="V128" s="514">
        <v>2.2</v>
      </c>
      <c r="W128" s="570"/>
      <c r="X128" s="518">
        <v>2</v>
      </c>
      <c r="Y128" s="514"/>
      <c r="Z128" s="514"/>
      <c r="AB128" s="570"/>
    </row>
    <row r="129" spans="1:28" ht="12.75">
      <c r="A129" s="571" t="s">
        <v>240</v>
      </c>
      <c r="B129" s="514">
        <v>0.3</v>
      </c>
      <c r="C129" s="514">
        <v>0.3</v>
      </c>
      <c r="D129" s="514">
        <v>0.5</v>
      </c>
      <c r="E129" s="514">
        <v>0.5</v>
      </c>
      <c r="F129" s="570"/>
      <c r="G129" s="514">
        <v>0.3</v>
      </c>
      <c r="H129" s="514">
        <v>0.5</v>
      </c>
      <c r="I129" s="514">
        <v>0.5</v>
      </c>
      <c r="J129" s="570"/>
      <c r="K129" s="514">
        <v>0.7</v>
      </c>
      <c r="L129" s="514">
        <v>0.7</v>
      </c>
      <c r="M129" s="514">
        <v>0.7</v>
      </c>
      <c r="N129" s="514">
        <v>0.7</v>
      </c>
      <c r="O129" s="570"/>
      <c r="P129" s="514">
        <v>0.3</v>
      </c>
      <c r="Q129" s="514">
        <v>0.5</v>
      </c>
      <c r="R129" s="514">
        <v>0.5</v>
      </c>
      <c r="S129" s="570"/>
      <c r="T129" s="514">
        <v>0.3</v>
      </c>
      <c r="U129" s="514">
        <v>0.5</v>
      </c>
      <c r="V129" s="514">
        <v>0.5</v>
      </c>
      <c r="W129" s="570"/>
      <c r="X129" s="518"/>
      <c r="Y129" s="514">
        <v>0.7</v>
      </c>
      <c r="Z129" s="514">
        <v>0.7</v>
      </c>
      <c r="AA129" s="514">
        <v>0.7</v>
      </c>
      <c r="AB129" s="570"/>
    </row>
    <row r="130" spans="1:28" ht="12.75">
      <c r="A130" s="571" t="s">
        <v>241</v>
      </c>
      <c r="B130" s="534">
        <v>1.3</v>
      </c>
      <c r="C130" s="534">
        <v>1.3</v>
      </c>
      <c r="D130" s="534">
        <v>1.7</v>
      </c>
      <c r="E130" s="534">
        <v>2.1</v>
      </c>
      <c r="F130" s="570"/>
      <c r="G130" s="534">
        <v>2.3</v>
      </c>
      <c r="H130" s="534">
        <v>2.7</v>
      </c>
      <c r="I130" s="534">
        <v>3.1</v>
      </c>
      <c r="J130" s="570"/>
      <c r="K130" s="514">
        <v>2.2</v>
      </c>
      <c r="L130" s="514">
        <v>2.2</v>
      </c>
      <c r="M130" s="514">
        <v>2.2</v>
      </c>
      <c r="N130" s="514">
        <v>2.2</v>
      </c>
      <c r="O130" s="570"/>
      <c r="P130" s="514">
        <v>1.3</v>
      </c>
      <c r="Q130" s="514">
        <v>1.7</v>
      </c>
      <c r="R130" s="514">
        <v>2.1</v>
      </c>
      <c r="S130" s="570"/>
      <c r="T130" s="514">
        <v>1.3</v>
      </c>
      <c r="U130" s="514">
        <v>1.7</v>
      </c>
      <c r="V130" s="514">
        <v>2.1</v>
      </c>
      <c r="W130" s="570"/>
      <c r="X130" s="518">
        <v>2.15</v>
      </c>
      <c r="Y130" s="514">
        <v>2.15</v>
      </c>
      <c r="Z130" s="514">
        <v>2.15</v>
      </c>
      <c r="AA130" s="514">
        <v>2.15</v>
      </c>
      <c r="AB130" s="570"/>
    </row>
    <row r="131" spans="1:28" ht="12.75">
      <c r="A131" s="599" t="s">
        <v>74</v>
      </c>
      <c r="B131" s="534"/>
      <c r="C131" s="534"/>
      <c r="D131" s="534"/>
      <c r="E131" s="534"/>
      <c r="F131" s="570"/>
      <c r="G131" s="534">
        <v>2.8</v>
      </c>
      <c r="H131" s="534">
        <v>3.2</v>
      </c>
      <c r="I131" s="534">
        <v>3.6</v>
      </c>
      <c r="J131" s="570"/>
      <c r="K131" s="514">
        <v>5</v>
      </c>
      <c r="L131" s="514">
        <v>5</v>
      </c>
      <c r="M131" s="514">
        <v>5</v>
      </c>
      <c r="N131" s="514">
        <v>5</v>
      </c>
      <c r="O131" s="570"/>
      <c r="P131" s="514">
        <v>1.8</v>
      </c>
      <c r="Q131" s="514">
        <v>2.2</v>
      </c>
      <c r="R131" s="514">
        <v>2.6</v>
      </c>
      <c r="S131" s="570"/>
      <c r="T131" s="514">
        <v>1.8</v>
      </c>
      <c r="U131" s="514">
        <v>2.2</v>
      </c>
      <c r="V131" s="514">
        <v>2.6</v>
      </c>
      <c r="W131" s="570"/>
      <c r="X131" s="518">
        <v>2.5</v>
      </c>
      <c r="Y131" s="514">
        <v>2.5</v>
      </c>
      <c r="Z131" s="514">
        <v>2.5</v>
      </c>
      <c r="AA131" s="514">
        <v>2.5</v>
      </c>
      <c r="AB131" s="570"/>
    </row>
    <row r="132" spans="1:28" ht="12.75">
      <c r="A132" s="571" t="s">
        <v>534</v>
      </c>
      <c r="B132" s="534"/>
      <c r="C132" s="534"/>
      <c r="D132" s="534"/>
      <c r="E132" s="534"/>
      <c r="F132" s="570"/>
      <c r="G132" s="534"/>
      <c r="H132" s="534"/>
      <c r="I132" s="534">
        <v>1.8</v>
      </c>
      <c r="J132" s="570"/>
      <c r="K132" s="514"/>
      <c r="L132" s="514"/>
      <c r="M132" s="514"/>
      <c r="N132" s="514"/>
      <c r="O132" s="570"/>
      <c r="P132" s="514"/>
      <c r="Q132" s="514"/>
      <c r="R132" s="514">
        <v>1.8</v>
      </c>
      <c r="S132" s="570"/>
      <c r="T132" s="514"/>
      <c r="U132" s="514"/>
      <c r="V132" s="514">
        <v>1.8</v>
      </c>
      <c r="W132" s="570"/>
      <c r="X132" s="518"/>
      <c r="Y132" s="514"/>
      <c r="Z132" s="514"/>
      <c r="AA132" s="514"/>
      <c r="AB132" s="570"/>
    </row>
    <row r="133" spans="1:28" ht="12.75">
      <c r="A133" s="571" t="s">
        <v>242</v>
      </c>
      <c r="B133" s="514">
        <v>0.75</v>
      </c>
      <c r="C133" s="514">
        <v>0.75</v>
      </c>
      <c r="D133" s="514">
        <v>1.1</v>
      </c>
      <c r="E133" s="514">
        <v>1.6</v>
      </c>
      <c r="F133" s="570"/>
      <c r="G133" s="514">
        <v>1</v>
      </c>
      <c r="H133" s="514">
        <v>1.1</v>
      </c>
      <c r="I133" s="514">
        <v>1.6</v>
      </c>
      <c r="J133" s="570"/>
      <c r="K133" s="514"/>
      <c r="L133" s="514">
        <v>1</v>
      </c>
      <c r="M133" s="514">
        <v>1</v>
      </c>
      <c r="N133" s="514"/>
      <c r="O133" s="570"/>
      <c r="P133" s="514">
        <v>0.75</v>
      </c>
      <c r="Q133" s="514">
        <v>1.1</v>
      </c>
      <c r="R133" s="514">
        <v>1.6</v>
      </c>
      <c r="S133" s="570"/>
      <c r="T133" s="514">
        <v>0.75</v>
      </c>
      <c r="U133" s="514">
        <v>1.1</v>
      </c>
      <c r="V133" s="514">
        <v>1.6</v>
      </c>
      <c r="W133" s="570"/>
      <c r="X133" s="518">
        <v>1</v>
      </c>
      <c r="Y133" s="514">
        <v>1</v>
      </c>
      <c r="Z133" s="514"/>
      <c r="AA133" s="514">
        <v>3.2</v>
      </c>
      <c r="AB133" s="570"/>
    </row>
    <row r="134" spans="1:28" ht="12.75">
      <c r="A134" s="571" t="s">
        <v>75</v>
      </c>
      <c r="B134" s="514"/>
      <c r="C134" s="514"/>
      <c r="D134" s="514"/>
      <c r="E134" s="514"/>
      <c r="F134" s="570"/>
      <c r="G134" s="514">
        <v>1.72</v>
      </c>
      <c r="H134" s="514"/>
      <c r="I134" s="514"/>
      <c r="J134" s="570"/>
      <c r="K134" s="514"/>
      <c r="L134" s="514">
        <v>1.3</v>
      </c>
      <c r="M134" s="514">
        <v>1.3</v>
      </c>
      <c r="N134" s="514"/>
      <c r="O134" s="570"/>
      <c r="P134" s="514">
        <v>1.72</v>
      </c>
      <c r="Q134" s="514">
        <v>1.72</v>
      </c>
      <c r="R134" s="514"/>
      <c r="S134" s="570"/>
      <c r="T134" s="514">
        <v>1.72</v>
      </c>
      <c r="U134" s="514">
        <v>1.72</v>
      </c>
      <c r="V134" s="514"/>
      <c r="W134" s="570"/>
      <c r="X134" s="518">
        <v>1.3</v>
      </c>
      <c r="Y134" s="514">
        <v>1.3</v>
      </c>
      <c r="Z134" s="514"/>
      <c r="AA134" s="514">
        <v>3.2</v>
      </c>
      <c r="AB134" s="570"/>
    </row>
    <row r="135" spans="1:28" ht="12.75">
      <c r="A135" s="571" t="s">
        <v>76</v>
      </c>
      <c r="B135" s="514"/>
      <c r="C135" s="514"/>
      <c r="D135" s="514"/>
      <c r="E135" s="514"/>
      <c r="F135" s="570"/>
      <c r="G135" s="514">
        <v>2.25</v>
      </c>
      <c r="H135" s="514"/>
      <c r="I135" s="514"/>
      <c r="J135" s="570"/>
      <c r="K135" s="514"/>
      <c r="L135" s="514">
        <v>1.8</v>
      </c>
      <c r="M135" s="514">
        <v>1.8</v>
      </c>
      <c r="N135" s="514"/>
      <c r="O135" s="570"/>
      <c r="P135" s="514"/>
      <c r="Q135" s="514"/>
      <c r="R135" s="514"/>
      <c r="S135" s="570"/>
      <c r="T135" s="514"/>
      <c r="U135" s="514"/>
      <c r="V135" s="514"/>
      <c r="W135" s="570"/>
      <c r="X135" s="518">
        <v>1.8</v>
      </c>
      <c r="Y135" s="514">
        <v>1.8</v>
      </c>
      <c r="Z135" s="514"/>
      <c r="AA135" s="514">
        <v>3.2</v>
      </c>
      <c r="AB135" s="570"/>
    </row>
    <row r="136" spans="1:37" ht="12.75">
      <c r="A136" s="544" t="s">
        <v>565</v>
      </c>
      <c r="B136" s="518"/>
      <c r="C136" s="518"/>
      <c r="D136" s="518"/>
      <c r="E136" s="518">
        <v>1.8</v>
      </c>
      <c r="F136" s="606"/>
      <c r="G136" s="518"/>
      <c r="H136" s="518"/>
      <c r="I136" s="518">
        <v>1.8</v>
      </c>
      <c r="J136" s="606"/>
      <c r="K136" s="518"/>
      <c r="L136" s="607"/>
      <c r="M136" s="607"/>
      <c r="N136" s="518">
        <v>1.8</v>
      </c>
      <c r="O136" s="606"/>
      <c r="P136" s="518"/>
      <c r="Q136" s="518"/>
      <c r="R136" s="607">
        <v>1.8</v>
      </c>
      <c r="S136" s="606"/>
      <c r="T136" s="518"/>
      <c r="U136" s="518"/>
      <c r="V136" s="518">
        <v>1.8</v>
      </c>
      <c r="W136" s="606"/>
      <c r="X136" s="518"/>
      <c r="Y136" s="518"/>
      <c r="Z136" s="607"/>
      <c r="AA136" s="533"/>
      <c r="AB136" s="608"/>
      <c r="AD136" s="81"/>
      <c r="AE136" s="81"/>
      <c r="AF136" s="81"/>
      <c r="AG136" s="81"/>
      <c r="AH136" s="81"/>
      <c r="AI136" s="81"/>
      <c r="AJ136" s="81"/>
      <c r="AK136" s="81"/>
    </row>
    <row r="137" spans="1:28" ht="12.75">
      <c r="A137" s="571" t="s">
        <v>243</v>
      </c>
      <c r="B137" s="514">
        <v>1.6</v>
      </c>
      <c r="C137" s="514">
        <v>1.71</v>
      </c>
      <c r="D137" s="514">
        <v>2</v>
      </c>
      <c r="E137" s="514">
        <v>2.2</v>
      </c>
      <c r="F137" s="570"/>
      <c r="G137" s="514">
        <v>1.71</v>
      </c>
      <c r="H137" s="514">
        <v>2</v>
      </c>
      <c r="I137" s="514">
        <v>2.2</v>
      </c>
      <c r="J137" s="570"/>
      <c r="K137" s="514"/>
      <c r="L137" s="514"/>
      <c r="M137" s="514">
        <v>3.6</v>
      </c>
      <c r="N137" s="514"/>
      <c r="O137" s="570"/>
      <c r="P137" s="514">
        <v>1.71</v>
      </c>
      <c r="Q137" s="514">
        <v>2</v>
      </c>
      <c r="R137" s="514">
        <v>2.2</v>
      </c>
      <c r="S137" s="570"/>
      <c r="T137" s="514">
        <v>1.71</v>
      </c>
      <c r="U137" s="514">
        <v>2</v>
      </c>
      <c r="V137" s="514">
        <v>2.2</v>
      </c>
      <c r="W137" s="570"/>
      <c r="X137" s="518">
        <v>4</v>
      </c>
      <c r="Y137" s="514">
        <v>3.57</v>
      </c>
      <c r="Z137" s="514"/>
      <c r="AA137" s="514">
        <v>4.25</v>
      </c>
      <c r="AB137" s="570"/>
    </row>
    <row r="138" spans="1:28" ht="12.75">
      <c r="A138" s="571" t="s">
        <v>75</v>
      </c>
      <c r="B138" s="514"/>
      <c r="C138" s="514"/>
      <c r="D138" s="514"/>
      <c r="E138" s="514"/>
      <c r="F138" s="570"/>
      <c r="G138" s="514"/>
      <c r="H138" s="514"/>
      <c r="I138" s="514"/>
      <c r="J138" s="570"/>
      <c r="K138" s="514"/>
      <c r="L138" s="514"/>
      <c r="M138" s="514"/>
      <c r="N138" s="514"/>
      <c r="O138" s="570"/>
      <c r="P138" s="514"/>
      <c r="Q138" s="514"/>
      <c r="R138" s="514"/>
      <c r="S138" s="570"/>
      <c r="T138" s="514"/>
      <c r="U138" s="514"/>
      <c r="V138" s="514"/>
      <c r="W138" s="570"/>
      <c r="X138" s="609"/>
      <c r="Y138" s="514"/>
      <c r="Z138" s="514"/>
      <c r="AA138" s="514"/>
      <c r="AB138" s="570"/>
    </row>
    <row r="139" spans="1:28" ht="12.75">
      <c r="A139" s="571" t="s">
        <v>76</v>
      </c>
      <c r="B139" s="514"/>
      <c r="C139" s="514"/>
      <c r="D139" s="514"/>
      <c r="E139" s="514"/>
      <c r="F139" s="570"/>
      <c r="G139" s="514"/>
      <c r="H139" s="514"/>
      <c r="I139" s="514"/>
      <c r="J139" s="570"/>
      <c r="K139" s="514"/>
      <c r="L139" s="514"/>
      <c r="M139" s="514"/>
      <c r="N139" s="514"/>
      <c r="O139" s="570"/>
      <c r="P139" s="514">
        <v>2.15</v>
      </c>
      <c r="Q139" s="514">
        <v>2.15</v>
      </c>
      <c r="R139" s="514"/>
      <c r="S139" s="570"/>
      <c r="T139" s="514">
        <v>2.15</v>
      </c>
      <c r="U139" s="514">
        <v>2.15</v>
      </c>
      <c r="V139" s="514"/>
      <c r="W139" s="570"/>
      <c r="X139" s="609"/>
      <c r="Y139" s="514"/>
      <c r="Z139" s="514"/>
      <c r="AA139" s="514"/>
      <c r="AB139" s="570"/>
    </row>
    <row r="140" spans="1:28" ht="12.75">
      <c r="A140" s="571" t="s">
        <v>244</v>
      </c>
      <c r="B140" s="514">
        <v>0.3</v>
      </c>
      <c r="C140" s="514">
        <v>0.3</v>
      </c>
      <c r="D140" s="514">
        <v>0.3</v>
      </c>
      <c r="E140" s="514">
        <v>0.3</v>
      </c>
      <c r="F140" s="570"/>
      <c r="G140" s="514">
        <v>0.3</v>
      </c>
      <c r="H140" s="514">
        <v>0.3</v>
      </c>
      <c r="I140" s="514">
        <v>0.3</v>
      </c>
      <c r="J140" s="570"/>
      <c r="K140" s="514"/>
      <c r="L140" s="514">
        <v>0.4</v>
      </c>
      <c r="M140" s="514">
        <v>0.4</v>
      </c>
      <c r="N140" s="514"/>
      <c r="O140" s="570"/>
      <c r="P140" s="514">
        <v>0.3</v>
      </c>
      <c r="Q140" s="514">
        <v>0.3</v>
      </c>
      <c r="R140" s="514">
        <v>0.3</v>
      </c>
      <c r="S140" s="570"/>
      <c r="T140" s="514">
        <v>0.3</v>
      </c>
      <c r="U140" s="514">
        <v>0.3</v>
      </c>
      <c r="V140" s="514">
        <v>0.3</v>
      </c>
      <c r="W140" s="570"/>
      <c r="X140" s="518">
        <v>0.4</v>
      </c>
      <c r="Y140" s="514">
        <v>0.4</v>
      </c>
      <c r="Z140" s="514"/>
      <c r="AA140" s="514">
        <v>0.4</v>
      </c>
      <c r="AB140" s="570"/>
    </row>
    <row r="141" spans="1:28" ht="12.75">
      <c r="A141" s="571" t="s">
        <v>245</v>
      </c>
      <c r="B141" s="514">
        <v>0.3</v>
      </c>
      <c r="C141" s="514">
        <v>0.3</v>
      </c>
      <c r="D141" s="514">
        <v>0.3</v>
      </c>
      <c r="E141" s="514">
        <v>0.3</v>
      </c>
      <c r="F141" s="570"/>
      <c r="G141" s="514">
        <v>0.3</v>
      </c>
      <c r="H141" s="514">
        <v>0.3</v>
      </c>
      <c r="I141" s="514">
        <v>0.3</v>
      </c>
      <c r="J141" s="570"/>
      <c r="K141" s="514"/>
      <c r="L141" s="514">
        <v>0.3</v>
      </c>
      <c r="M141" s="514">
        <v>0.3</v>
      </c>
      <c r="N141" s="514"/>
      <c r="O141" s="570"/>
      <c r="P141" s="514">
        <v>0.3</v>
      </c>
      <c r="Q141" s="514">
        <v>0.3</v>
      </c>
      <c r="R141" s="514">
        <v>0.3</v>
      </c>
      <c r="S141" s="570"/>
      <c r="T141" s="514">
        <v>0.3</v>
      </c>
      <c r="U141" s="514">
        <v>0.3</v>
      </c>
      <c r="V141" s="514">
        <v>0.3</v>
      </c>
      <c r="W141" s="570"/>
      <c r="X141" s="518">
        <v>0.3</v>
      </c>
      <c r="Y141" s="514">
        <v>0.3</v>
      </c>
      <c r="Z141" s="514"/>
      <c r="AA141" s="514">
        <v>0.5</v>
      </c>
      <c r="AB141" s="570"/>
    </row>
    <row r="142" spans="1:28" ht="12.75">
      <c r="A142" s="571" t="s">
        <v>246</v>
      </c>
      <c r="B142" s="514">
        <v>0.35</v>
      </c>
      <c r="C142" s="514">
        <v>0.35</v>
      </c>
      <c r="D142" s="514">
        <v>0.4</v>
      </c>
      <c r="E142" s="514">
        <v>0.4</v>
      </c>
      <c r="F142" s="570"/>
      <c r="G142" s="514">
        <v>0.35</v>
      </c>
      <c r="H142" s="514">
        <v>0.4</v>
      </c>
      <c r="I142" s="514">
        <v>0.4</v>
      </c>
      <c r="J142" s="570"/>
      <c r="K142" s="514"/>
      <c r="L142" s="514">
        <v>0.4</v>
      </c>
      <c r="M142" s="514">
        <v>0.4</v>
      </c>
      <c r="N142" s="514"/>
      <c r="O142" s="570"/>
      <c r="P142" s="514">
        <v>0.35</v>
      </c>
      <c r="Q142" s="514">
        <v>0.4</v>
      </c>
      <c r="R142" s="514">
        <v>0.4</v>
      </c>
      <c r="S142" s="570"/>
      <c r="T142" s="514">
        <v>0.35</v>
      </c>
      <c r="U142" s="514">
        <v>0.4</v>
      </c>
      <c r="V142" s="514">
        <v>0.4</v>
      </c>
      <c r="W142" s="570"/>
      <c r="X142" s="518">
        <v>0.4</v>
      </c>
      <c r="Y142" s="514">
        <v>0.4</v>
      </c>
      <c r="Z142" s="514"/>
      <c r="AA142" s="514">
        <v>0.6</v>
      </c>
      <c r="AB142" s="570"/>
    </row>
    <row r="143" spans="1:28" ht="12.75">
      <c r="A143" s="571" t="s">
        <v>247</v>
      </c>
      <c r="B143" s="514">
        <v>0.2</v>
      </c>
      <c r="C143" s="514">
        <v>0.2</v>
      </c>
      <c r="D143" s="514">
        <v>0.2</v>
      </c>
      <c r="E143" s="514">
        <v>0.2</v>
      </c>
      <c r="F143" s="570"/>
      <c r="G143" s="514">
        <v>0.2</v>
      </c>
      <c r="H143" s="514">
        <v>0.2</v>
      </c>
      <c r="I143" s="514">
        <v>0.2</v>
      </c>
      <c r="J143" s="570"/>
      <c r="K143" s="514"/>
      <c r="L143" s="514">
        <v>0.3</v>
      </c>
      <c r="M143" s="514">
        <v>0.3</v>
      </c>
      <c r="N143" s="514"/>
      <c r="O143" s="570"/>
      <c r="P143" s="514">
        <v>0.2</v>
      </c>
      <c r="Q143" s="514">
        <v>0.2</v>
      </c>
      <c r="R143" s="514">
        <v>0.2</v>
      </c>
      <c r="S143" s="570"/>
      <c r="T143" s="514">
        <v>0.2</v>
      </c>
      <c r="U143" s="514">
        <v>0.2</v>
      </c>
      <c r="V143" s="514">
        <v>0.2</v>
      </c>
      <c r="W143" s="570"/>
      <c r="X143" s="518">
        <v>0.3</v>
      </c>
      <c r="Y143" s="514">
        <v>0.3</v>
      </c>
      <c r="Z143" s="514"/>
      <c r="AA143" s="514">
        <v>0.3</v>
      </c>
      <c r="AB143" s="570"/>
    </row>
    <row r="144" spans="1:28" ht="12.75">
      <c r="A144" s="571" t="s">
        <v>407</v>
      </c>
      <c r="B144" s="514">
        <v>0.56</v>
      </c>
      <c r="C144" s="514">
        <v>0.56</v>
      </c>
      <c r="D144" s="514">
        <v>0.6</v>
      </c>
      <c r="E144" s="514">
        <v>0.7</v>
      </c>
      <c r="F144" s="570"/>
      <c r="G144" s="514">
        <v>0.56</v>
      </c>
      <c r="H144" s="514">
        <v>0.6</v>
      </c>
      <c r="I144" s="514">
        <v>0.7</v>
      </c>
      <c r="J144" s="570"/>
      <c r="K144" s="514"/>
      <c r="L144" s="514"/>
      <c r="M144" s="514"/>
      <c r="N144" s="514"/>
      <c r="O144" s="570"/>
      <c r="P144" s="514">
        <v>0.56</v>
      </c>
      <c r="Q144" s="514">
        <v>0.6</v>
      </c>
      <c r="R144" s="514">
        <v>0.7</v>
      </c>
      <c r="S144" s="570"/>
      <c r="T144" s="514">
        <v>0.56</v>
      </c>
      <c r="U144" s="514">
        <v>0.6</v>
      </c>
      <c r="V144" s="514">
        <v>0.7</v>
      </c>
      <c r="W144" s="570"/>
      <c r="X144" s="534"/>
      <c r="Y144" s="514"/>
      <c r="Z144" s="514"/>
      <c r="AA144" s="514"/>
      <c r="AB144" s="570"/>
    </row>
    <row r="145" spans="1:28" ht="12.75">
      <c r="A145" s="573" t="s">
        <v>77</v>
      </c>
      <c r="B145" s="530">
        <v>0.5</v>
      </c>
      <c r="C145" s="530">
        <v>0.5</v>
      </c>
      <c r="D145" s="530">
        <v>0.6</v>
      </c>
      <c r="E145" s="530">
        <v>0.7</v>
      </c>
      <c r="F145" s="590"/>
      <c r="G145" s="530">
        <v>0.65</v>
      </c>
      <c r="H145" s="530">
        <v>0.65</v>
      </c>
      <c r="I145" s="530">
        <v>0.7</v>
      </c>
      <c r="J145" s="590"/>
      <c r="K145" s="530"/>
      <c r="L145" s="530"/>
      <c r="M145" s="530"/>
      <c r="N145" s="530"/>
      <c r="O145" s="590"/>
      <c r="P145" s="530">
        <v>0.65</v>
      </c>
      <c r="Q145" s="530">
        <v>0.65</v>
      </c>
      <c r="R145" s="530">
        <v>0.7</v>
      </c>
      <c r="S145" s="590"/>
      <c r="T145" s="530">
        <v>0.65</v>
      </c>
      <c r="U145" s="530">
        <v>0.65</v>
      </c>
      <c r="V145" s="530">
        <v>0.7</v>
      </c>
      <c r="W145" s="590"/>
      <c r="X145" s="601"/>
      <c r="Y145" s="530"/>
      <c r="Z145" s="530">
        <v>39234</v>
      </c>
      <c r="AA145" s="530"/>
      <c r="AB145" s="590"/>
    </row>
    <row r="146" spans="1:28" ht="12.75">
      <c r="A146" s="573"/>
      <c r="B146" s="530"/>
      <c r="C146" s="530"/>
      <c r="D146" s="530"/>
      <c r="E146" s="530"/>
      <c r="F146" s="590"/>
      <c r="G146" s="530"/>
      <c r="H146" s="530"/>
      <c r="I146" s="530"/>
      <c r="J146" s="590"/>
      <c r="K146" s="530"/>
      <c r="L146" s="530"/>
      <c r="M146" s="530"/>
      <c r="N146" s="530"/>
      <c r="O146" s="590"/>
      <c r="P146" s="530"/>
      <c r="Q146" s="530"/>
      <c r="R146" s="530"/>
      <c r="S146" s="590"/>
      <c r="T146" s="530"/>
      <c r="U146" s="530"/>
      <c r="V146" s="530"/>
      <c r="W146" s="590"/>
      <c r="X146" s="601"/>
      <c r="Y146" s="530"/>
      <c r="Z146" s="530"/>
      <c r="AA146" s="530"/>
      <c r="AB146" s="590"/>
    </row>
    <row r="147" spans="1:28" ht="12.75">
      <c r="A147" s="552" t="s">
        <v>78</v>
      </c>
      <c r="B147" s="528"/>
      <c r="C147" s="528"/>
      <c r="D147" s="528"/>
      <c r="E147" s="528"/>
      <c r="F147" s="528"/>
      <c r="G147" s="528"/>
      <c r="H147" s="528"/>
      <c r="I147" s="528"/>
      <c r="J147" s="528"/>
      <c r="K147" s="528"/>
      <c r="L147" s="528"/>
      <c r="M147" s="528"/>
      <c r="N147" s="528"/>
      <c r="O147" s="528"/>
      <c r="P147" s="528"/>
      <c r="Q147" s="528"/>
      <c r="R147" s="528"/>
      <c r="S147" s="528"/>
      <c r="T147" s="528"/>
      <c r="U147" s="528"/>
      <c r="V147" s="528"/>
      <c r="W147" s="528"/>
      <c r="X147" s="528"/>
      <c r="Y147" s="528"/>
      <c r="Z147" s="528"/>
      <c r="AA147" s="528"/>
      <c r="AB147" s="593"/>
    </row>
    <row r="148" spans="1:28" ht="12.75">
      <c r="A148" s="567" t="s">
        <v>408</v>
      </c>
      <c r="B148" s="519">
        <v>4.25</v>
      </c>
      <c r="C148" s="519">
        <v>4.25</v>
      </c>
      <c r="D148" s="519">
        <v>6.1</v>
      </c>
      <c r="E148" s="519">
        <v>7.1</v>
      </c>
      <c r="F148" s="596"/>
      <c r="G148" s="519">
        <v>4.25</v>
      </c>
      <c r="H148" s="519">
        <v>6.1</v>
      </c>
      <c r="I148" s="519">
        <v>7.1</v>
      </c>
      <c r="J148" s="596"/>
      <c r="K148" s="519"/>
      <c r="L148" s="519">
        <v>4.7</v>
      </c>
      <c r="M148" s="519">
        <v>5.5</v>
      </c>
      <c r="N148" s="519"/>
      <c r="O148" s="596"/>
      <c r="P148" s="519">
        <v>4.25</v>
      </c>
      <c r="Q148" s="519">
        <v>6.1</v>
      </c>
      <c r="R148" s="519">
        <v>7.1</v>
      </c>
      <c r="S148" s="596"/>
      <c r="T148" s="519">
        <v>4.25</v>
      </c>
      <c r="U148" s="519">
        <v>6.1</v>
      </c>
      <c r="V148" s="519">
        <v>7.1</v>
      </c>
      <c r="W148" s="596"/>
      <c r="X148" s="541">
        <v>4.7</v>
      </c>
      <c r="Y148" s="519">
        <v>5.5</v>
      </c>
      <c r="Z148" s="519"/>
      <c r="AA148" s="722" t="s">
        <v>160</v>
      </c>
      <c r="AB148" s="723"/>
    </row>
    <row r="149" spans="1:28" ht="12.75">
      <c r="A149" s="599" t="s">
        <v>161</v>
      </c>
      <c r="B149" s="610"/>
      <c r="C149" s="610"/>
      <c r="D149" s="610"/>
      <c r="E149" s="610"/>
      <c r="F149" s="570"/>
      <c r="G149" s="610"/>
      <c r="H149" s="610"/>
      <c r="I149" s="610"/>
      <c r="J149" s="570"/>
      <c r="K149" s="514"/>
      <c r="L149" s="514"/>
      <c r="M149" s="514"/>
      <c r="N149" s="514"/>
      <c r="O149" s="570"/>
      <c r="P149" s="610"/>
      <c r="Q149" s="610"/>
      <c r="R149" s="610"/>
      <c r="S149" s="570"/>
      <c r="T149" s="610"/>
      <c r="U149" s="610"/>
      <c r="V149" s="610"/>
      <c r="W149" s="570"/>
      <c r="X149" s="518">
        <v>2</v>
      </c>
      <c r="Y149" s="514">
        <v>2.8</v>
      </c>
      <c r="Z149" s="514"/>
      <c r="AA149" s="514"/>
      <c r="AB149" s="570"/>
    </row>
    <row r="150" spans="1:28" ht="12.75">
      <c r="A150" s="571" t="s">
        <v>249</v>
      </c>
      <c r="B150" s="514">
        <v>0.9</v>
      </c>
      <c r="C150" s="514">
        <v>1.2</v>
      </c>
      <c r="D150" s="514">
        <v>1.3</v>
      </c>
      <c r="E150" s="514">
        <v>1.4</v>
      </c>
      <c r="F150" s="570"/>
      <c r="G150" s="514">
        <v>1.2</v>
      </c>
      <c r="H150" s="514">
        <v>1.3</v>
      </c>
      <c r="I150" s="514">
        <v>1.4</v>
      </c>
      <c r="J150" s="570"/>
      <c r="K150" s="514">
        <v>0.7</v>
      </c>
      <c r="L150" s="514">
        <v>0.7</v>
      </c>
      <c r="M150" s="514">
        <v>0.8</v>
      </c>
      <c r="N150" s="514">
        <v>0.8</v>
      </c>
      <c r="O150" s="570"/>
      <c r="P150" s="514">
        <v>1.2</v>
      </c>
      <c r="Q150" s="514">
        <v>1.3</v>
      </c>
      <c r="R150" s="514">
        <v>1.4</v>
      </c>
      <c r="S150" s="570"/>
      <c r="T150" s="514">
        <v>1.2</v>
      </c>
      <c r="U150" s="514">
        <v>1.3</v>
      </c>
      <c r="V150" s="514">
        <v>1.4</v>
      </c>
      <c r="W150" s="570"/>
      <c r="X150" s="518">
        <v>0.7</v>
      </c>
      <c r="Y150" s="514">
        <v>0.8</v>
      </c>
      <c r="Z150" s="514"/>
      <c r="AA150" s="514"/>
      <c r="AB150" s="570"/>
    </row>
    <row r="151" spans="1:28" ht="12.75">
      <c r="A151" s="571" t="s">
        <v>250</v>
      </c>
      <c r="B151" s="514">
        <v>1.1</v>
      </c>
      <c r="C151" s="514">
        <v>1.4</v>
      </c>
      <c r="D151" s="514">
        <v>1.5</v>
      </c>
      <c r="E151" s="514">
        <v>1.6</v>
      </c>
      <c r="F151" s="570"/>
      <c r="G151" s="514">
        <v>1.4</v>
      </c>
      <c r="H151" s="514">
        <v>1.5</v>
      </c>
      <c r="I151" s="514">
        <v>1.6</v>
      </c>
      <c r="J151" s="570"/>
      <c r="K151" s="514">
        <v>0.9</v>
      </c>
      <c r="L151" s="514">
        <v>0.9</v>
      </c>
      <c r="M151" s="514">
        <v>1</v>
      </c>
      <c r="N151" s="514">
        <v>1</v>
      </c>
      <c r="O151" s="570"/>
      <c r="P151" s="514">
        <v>1.4</v>
      </c>
      <c r="Q151" s="514">
        <v>1.5</v>
      </c>
      <c r="R151" s="514">
        <v>1.6</v>
      </c>
      <c r="S151" s="570"/>
      <c r="T151" s="514">
        <v>1.4</v>
      </c>
      <c r="U151" s="514">
        <v>1.5</v>
      </c>
      <c r="V151" s="514">
        <v>1.6</v>
      </c>
      <c r="W151" s="570"/>
      <c r="X151" s="518">
        <v>0.9</v>
      </c>
      <c r="Y151" s="514">
        <v>1</v>
      </c>
      <c r="Z151" s="514"/>
      <c r="AA151" s="514">
        <v>1.5</v>
      </c>
      <c r="AB151" s="570"/>
    </row>
    <row r="152" spans="1:28" ht="12.75">
      <c r="A152" s="571" t="s">
        <v>251</v>
      </c>
      <c r="B152" s="514">
        <v>0.7</v>
      </c>
      <c r="C152" s="514">
        <v>0.7</v>
      </c>
      <c r="D152" s="514">
        <v>0.7</v>
      </c>
      <c r="E152" s="514">
        <v>0.7</v>
      </c>
      <c r="F152" s="570"/>
      <c r="G152" s="514">
        <v>0.7</v>
      </c>
      <c r="H152" s="514">
        <v>0.7</v>
      </c>
      <c r="I152" s="514">
        <v>0.7</v>
      </c>
      <c r="J152" s="570"/>
      <c r="K152" s="514">
        <v>0.7</v>
      </c>
      <c r="L152" s="514">
        <v>0.7</v>
      </c>
      <c r="M152" s="514">
        <v>0.7</v>
      </c>
      <c r="N152" s="514">
        <v>0.7</v>
      </c>
      <c r="O152" s="570"/>
      <c r="P152" s="514">
        <v>0.7</v>
      </c>
      <c r="Q152" s="514">
        <v>0.7</v>
      </c>
      <c r="R152" s="514">
        <v>0.7</v>
      </c>
      <c r="S152" s="570"/>
      <c r="T152" s="514">
        <v>0.7</v>
      </c>
      <c r="U152" s="514">
        <v>0.7</v>
      </c>
      <c r="V152" s="514">
        <v>0.7</v>
      </c>
      <c r="W152" s="570"/>
      <c r="X152" s="518">
        <v>0.7</v>
      </c>
      <c r="Y152" s="514">
        <v>0.7</v>
      </c>
      <c r="Z152" s="514"/>
      <c r="AA152" s="514">
        <v>0.6</v>
      </c>
      <c r="AB152" s="570"/>
    </row>
    <row r="153" spans="1:28" ht="12.75">
      <c r="A153" s="571" t="s">
        <v>252</v>
      </c>
      <c r="B153" s="514">
        <v>0.7</v>
      </c>
      <c r="C153" s="514">
        <v>0.7</v>
      </c>
      <c r="D153" s="514">
        <v>0.7</v>
      </c>
      <c r="E153" s="514">
        <v>0.7</v>
      </c>
      <c r="F153" s="570"/>
      <c r="G153" s="514">
        <v>0.7</v>
      </c>
      <c r="H153" s="514">
        <v>0.7</v>
      </c>
      <c r="I153" s="514">
        <v>0.7</v>
      </c>
      <c r="J153" s="570"/>
      <c r="K153" s="514">
        <v>1</v>
      </c>
      <c r="L153" s="514">
        <v>1</v>
      </c>
      <c r="M153" s="514">
        <v>1</v>
      </c>
      <c r="N153" s="514">
        <v>1</v>
      </c>
      <c r="O153" s="570"/>
      <c r="P153" s="514">
        <v>0.7</v>
      </c>
      <c r="Q153" s="514">
        <v>0.7</v>
      </c>
      <c r="R153" s="514">
        <v>0.7</v>
      </c>
      <c r="S153" s="570"/>
      <c r="T153" s="514">
        <v>0.7</v>
      </c>
      <c r="U153" s="514">
        <v>0.7</v>
      </c>
      <c r="V153" s="514">
        <v>0.7</v>
      </c>
      <c r="W153" s="570"/>
      <c r="X153" s="518">
        <v>1</v>
      </c>
      <c r="Y153" s="514">
        <v>1</v>
      </c>
      <c r="Z153" s="514"/>
      <c r="AA153" s="514">
        <v>1</v>
      </c>
      <c r="AB153" s="570"/>
    </row>
    <row r="154" spans="1:28" ht="12.75">
      <c r="A154" s="571" t="s">
        <v>253</v>
      </c>
      <c r="B154" s="514">
        <v>0.45</v>
      </c>
      <c r="C154" s="514">
        <v>0.8</v>
      </c>
      <c r="D154" s="514">
        <v>0.8</v>
      </c>
      <c r="E154" s="514">
        <v>0.8</v>
      </c>
      <c r="F154" s="570"/>
      <c r="G154" s="514">
        <v>0.8</v>
      </c>
      <c r="H154" s="514">
        <v>0.8</v>
      </c>
      <c r="I154" s="514">
        <v>0.8</v>
      </c>
      <c r="J154" s="570"/>
      <c r="K154" s="514">
        <v>0.8</v>
      </c>
      <c r="L154" s="514">
        <v>0.8</v>
      </c>
      <c r="M154" s="514">
        <v>0.8</v>
      </c>
      <c r="N154" s="514">
        <v>0.8</v>
      </c>
      <c r="O154" s="570"/>
      <c r="P154" s="514">
        <v>0.8</v>
      </c>
      <c r="Q154" s="514">
        <v>0.8</v>
      </c>
      <c r="R154" s="514">
        <v>0.8</v>
      </c>
      <c r="S154" s="570"/>
      <c r="T154" s="514">
        <v>0.8</v>
      </c>
      <c r="U154" s="514">
        <v>0.8</v>
      </c>
      <c r="V154" s="514">
        <v>0.8</v>
      </c>
      <c r="W154" s="570"/>
      <c r="X154" s="514">
        <v>0.8</v>
      </c>
      <c r="Y154" s="514">
        <v>0.8</v>
      </c>
      <c r="Z154" s="514"/>
      <c r="AA154" s="514">
        <v>0.8</v>
      </c>
      <c r="AB154" s="570"/>
    </row>
    <row r="155" spans="1:28" ht="12.75">
      <c r="A155" s="571" t="s">
        <v>254</v>
      </c>
      <c r="B155" s="514">
        <v>1.9</v>
      </c>
      <c r="C155" s="514">
        <v>2.1</v>
      </c>
      <c r="D155" s="514">
        <v>2.1</v>
      </c>
      <c r="E155" s="514">
        <v>2.3</v>
      </c>
      <c r="F155" s="570"/>
      <c r="G155" s="514">
        <v>2.1</v>
      </c>
      <c r="H155" s="514">
        <v>2.1</v>
      </c>
      <c r="I155" s="514">
        <v>2.3</v>
      </c>
      <c r="J155" s="570"/>
      <c r="K155" s="514">
        <v>2.2</v>
      </c>
      <c r="L155" s="514">
        <v>2.2</v>
      </c>
      <c r="M155" s="514">
        <v>2.3</v>
      </c>
      <c r="N155" s="514">
        <v>2.3</v>
      </c>
      <c r="O155" s="570"/>
      <c r="P155" s="514">
        <v>2.1</v>
      </c>
      <c r="Q155" s="514">
        <v>2.1</v>
      </c>
      <c r="R155" s="514">
        <v>2.3</v>
      </c>
      <c r="S155" s="570"/>
      <c r="T155" s="514">
        <v>2.1</v>
      </c>
      <c r="U155" s="514">
        <v>2.1</v>
      </c>
      <c r="V155" s="514">
        <v>2.3</v>
      </c>
      <c r="W155" s="570"/>
      <c r="X155" s="518">
        <v>2.2</v>
      </c>
      <c r="Y155" s="514">
        <v>2.3</v>
      </c>
      <c r="Z155" s="514"/>
      <c r="AA155" s="514">
        <v>2.8</v>
      </c>
      <c r="AB155" s="570"/>
    </row>
    <row r="156" spans="1:28" ht="12.75">
      <c r="A156" s="571" t="s">
        <v>255</v>
      </c>
      <c r="B156" s="514">
        <v>0.58</v>
      </c>
      <c r="C156" s="514">
        <v>0.58</v>
      </c>
      <c r="D156" s="514">
        <v>0.79</v>
      </c>
      <c r="E156" s="514">
        <v>0.79</v>
      </c>
      <c r="F156" s="570"/>
      <c r="G156" s="514">
        <v>0.58</v>
      </c>
      <c r="H156" s="514">
        <v>0.79</v>
      </c>
      <c r="I156" s="514">
        <v>0.79</v>
      </c>
      <c r="J156" s="570"/>
      <c r="K156" s="514">
        <v>0.7</v>
      </c>
      <c r="L156" s="514">
        <v>0.7</v>
      </c>
      <c r="M156" s="514">
        <v>0.7</v>
      </c>
      <c r="N156" s="514">
        <v>0.7</v>
      </c>
      <c r="O156" s="570"/>
      <c r="P156" s="514">
        <v>0.58</v>
      </c>
      <c r="Q156" s="514">
        <v>0.79</v>
      </c>
      <c r="R156" s="514">
        <v>0.79</v>
      </c>
      <c r="S156" s="570"/>
      <c r="T156" s="514">
        <v>0.58</v>
      </c>
      <c r="U156" s="514">
        <v>0.79</v>
      </c>
      <c r="V156" s="514">
        <v>0.79</v>
      </c>
      <c r="W156" s="570"/>
      <c r="X156" s="518">
        <v>0.7</v>
      </c>
      <c r="Y156" s="514">
        <v>0.7</v>
      </c>
      <c r="Z156" s="514"/>
      <c r="AA156" s="514">
        <v>0.7</v>
      </c>
      <c r="AB156" s="570"/>
    </row>
    <row r="157" spans="1:28" ht="12.75">
      <c r="A157" s="573" t="s">
        <v>256</v>
      </c>
      <c r="B157" s="530">
        <v>1.2</v>
      </c>
      <c r="C157" s="530">
        <v>1.2</v>
      </c>
      <c r="D157" s="530">
        <v>1.4</v>
      </c>
      <c r="E157" s="530">
        <v>1.6</v>
      </c>
      <c r="F157" s="590"/>
      <c r="G157" s="530">
        <v>1.2</v>
      </c>
      <c r="H157" s="530">
        <v>1.4</v>
      </c>
      <c r="I157" s="530">
        <v>1.6</v>
      </c>
      <c r="J157" s="590"/>
      <c r="K157" s="530">
        <v>1.4</v>
      </c>
      <c r="L157" s="530">
        <v>1.4</v>
      </c>
      <c r="M157" s="530">
        <v>1.4</v>
      </c>
      <c r="N157" s="530">
        <v>1.4</v>
      </c>
      <c r="O157" s="590"/>
      <c r="P157" s="530">
        <v>1.2</v>
      </c>
      <c r="Q157" s="530">
        <v>1.4</v>
      </c>
      <c r="R157" s="530">
        <v>1.6</v>
      </c>
      <c r="S157" s="590"/>
      <c r="T157" s="530">
        <v>1.2</v>
      </c>
      <c r="U157" s="530">
        <v>1.4</v>
      </c>
      <c r="V157" s="530">
        <v>1.6</v>
      </c>
      <c r="W157" s="590"/>
      <c r="X157" s="518">
        <v>1.4</v>
      </c>
      <c r="Y157" s="530">
        <v>1.4</v>
      </c>
      <c r="Z157" s="530"/>
      <c r="AA157" s="530">
        <v>1.4</v>
      </c>
      <c r="AB157" s="590"/>
    </row>
    <row r="158" spans="1:28" ht="12.75">
      <c r="A158" s="571" t="s">
        <v>578</v>
      </c>
      <c r="B158" s="514">
        <v>0.4</v>
      </c>
      <c r="C158" s="514">
        <v>0.4</v>
      </c>
      <c r="D158" s="514">
        <v>0.4</v>
      </c>
      <c r="E158" s="514">
        <v>0.4</v>
      </c>
      <c r="F158" s="570"/>
      <c r="G158" s="514">
        <v>0.4</v>
      </c>
      <c r="H158" s="514">
        <v>0.4</v>
      </c>
      <c r="I158" s="514">
        <v>0.4</v>
      </c>
      <c r="J158" s="570"/>
      <c r="K158" s="514"/>
      <c r="L158" s="514"/>
      <c r="M158" s="514"/>
      <c r="N158" s="514"/>
      <c r="O158" s="570"/>
      <c r="P158" s="514"/>
      <c r="Q158" s="514"/>
      <c r="R158" s="514"/>
      <c r="S158" s="570"/>
      <c r="T158" s="514"/>
      <c r="U158" s="514"/>
      <c r="V158" s="514"/>
      <c r="W158" s="570"/>
      <c r="X158" s="518"/>
      <c r="Y158" s="514"/>
      <c r="Z158" s="514"/>
      <c r="AA158" s="514"/>
      <c r="AB158" s="570"/>
    </row>
    <row r="159" spans="1:28" ht="12.75">
      <c r="A159" s="571" t="s">
        <v>579</v>
      </c>
      <c r="B159" s="514">
        <v>0.7</v>
      </c>
      <c r="C159" s="514"/>
      <c r="D159" s="514"/>
      <c r="E159" s="514"/>
      <c r="F159" s="570"/>
      <c r="G159" s="514"/>
      <c r="H159" s="514"/>
      <c r="I159" s="514"/>
      <c r="J159" s="570"/>
      <c r="K159" s="514"/>
      <c r="L159" s="514"/>
      <c r="M159" s="514"/>
      <c r="N159" s="514"/>
      <c r="O159" s="570"/>
      <c r="P159" s="514"/>
      <c r="Q159" s="514"/>
      <c r="R159" s="514"/>
      <c r="S159" s="570"/>
      <c r="T159" s="514"/>
      <c r="U159" s="514"/>
      <c r="V159" s="514"/>
      <c r="W159" s="570"/>
      <c r="X159" s="518"/>
      <c r="Y159" s="514"/>
      <c r="Z159" s="514"/>
      <c r="AA159" s="514"/>
      <c r="AB159" s="570"/>
    </row>
    <row r="160" spans="1:28" ht="12.75">
      <c r="A160" s="552" t="s">
        <v>87</v>
      </c>
      <c r="B160" s="528"/>
      <c r="C160" s="528"/>
      <c r="D160" s="528"/>
      <c r="E160" s="528"/>
      <c r="F160" s="528"/>
      <c r="G160" s="528"/>
      <c r="H160" s="528"/>
      <c r="I160" s="528"/>
      <c r="J160" s="528"/>
      <c r="K160" s="528"/>
      <c r="L160" s="528"/>
      <c r="M160" s="528"/>
      <c r="N160" s="528"/>
      <c r="O160" s="528"/>
      <c r="P160" s="528"/>
      <c r="Q160" s="528"/>
      <c r="R160" s="528"/>
      <c r="S160" s="528"/>
      <c r="T160" s="528"/>
      <c r="U160" s="528"/>
      <c r="V160" s="528"/>
      <c r="W160" s="528"/>
      <c r="X160" s="528"/>
      <c r="Y160" s="528"/>
      <c r="Z160" s="528"/>
      <c r="AA160" s="528"/>
      <c r="AB160" s="593"/>
    </row>
    <row r="161" spans="1:28" ht="12.75">
      <c r="A161" s="567" t="s">
        <v>257</v>
      </c>
      <c r="B161" s="519">
        <v>3.5</v>
      </c>
      <c r="C161" s="519">
        <v>3.5</v>
      </c>
      <c r="D161" s="519">
        <v>3.5</v>
      </c>
      <c r="E161" s="519">
        <v>3.5</v>
      </c>
      <c r="F161" s="596"/>
      <c r="G161" s="519">
        <v>3.5</v>
      </c>
      <c r="H161" s="519">
        <v>3.5</v>
      </c>
      <c r="I161" s="519">
        <v>3.5</v>
      </c>
      <c r="J161" s="596"/>
      <c r="K161" s="519">
        <v>4</v>
      </c>
      <c r="L161" s="519">
        <v>4</v>
      </c>
      <c r="M161" s="519">
        <v>4</v>
      </c>
      <c r="N161" s="519">
        <v>4</v>
      </c>
      <c r="O161" s="596"/>
      <c r="P161" s="519">
        <v>4</v>
      </c>
      <c r="Q161" s="519">
        <v>4</v>
      </c>
      <c r="R161" s="519">
        <v>4</v>
      </c>
      <c r="S161" s="596"/>
      <c r="T161" s="519">
        <v>4</v>
      </c>
      <c r="U161" s="519">
        <v>4</v>
      </c>
      <c r="V161" s="519">
        <v>4</v>
      </c>
      <c r="W161" s="596"/>
      <c r="X161" s="541"/>
      <c r="Y161" s="519">
        <v>5</v>
      </c>
      <c r="Z161" s="519">
        <v>5</v>
      </c>
      <c r="AA161" s="519">
        <v>5</v>
      </c>
      <c r="AB161" s="596"/>
    </row>
    <row r="162" spans="1:28" ht="12.75">
      <c r="A162" s="571" t="s">
        <v>162</v>
      </c>
      <c r="B162" s="514">
        <v>0.45</v>
      </c>
      <c r="C162" s="514">
        <v>0.45</v>
      </c>
      <c r="D162" s="514">
        <v>0.45</v>
      </c>
      <c r="E162" s="514">
        <v>0.45</v>
      </c>
      <c r="F162" s="570"/>
      <c r="G162" s="514">
        <v>0.45</v>
      </c>
      <c r="H162" s="514">
        <v>0.45</v>
      </c>
      <c r="I162" s="514">
        <v>0.45</v>
      </c>
      <c r="J162" s="570"/>
      <c r="K162" s="514">
        <v>0.45</v>
      </c>
      <c r="L162" s="514">
        <v>0.45</v>
      </c>
      <c r="M162" s="514">
        <v>0.45</v>
      </c>
      <c r="N162" s="514">
        <v>0.45</v>
      </c>
      <c r="O162" s="570"/>
      <c r="P162" s="514">
        <v>0.45</v>
      </c>
      <c r="Q162" s="514">
        <v>0.45</v>
      </c>
      <c r="R162" s="514">
        <v>0.45</v>
      </c>
      <c r="S162" s="570"/>
      <c r="T162" s="514">
        <v>0.45</v>
      </c>
      <c r="U162" s="514">
        <v>0.45</v>
      </c>
      <c r="V162" s="514">
        <v>0.45</v>
      </c>
      <c r="W162" s="570"/>
      <c r="X162" s="534"/>
      <c r="Y162" s="514">
        <v>0.45</v>
      </c>
      <c r="Z162" s="514">
        <v>0.45</v>
      </c>
      <c r="AA162" s="514">
        <v>0.45</v>
      </c>
      <c r="AB162" s="570"/>
    </row>
    <row r="163" spans="1:28" ht="12.75">
      <c r="A163" s="571" t="s">
        <v>459</v>
      </c>
      <c r="B163" s="514"/>
      <c r="C163" s="514"/>
      <c r="D163" s="514"/>
      <c r="E163" s="514"/>
      <c r="F163" s="570"/>
      <c r="G163" s="514"/>
      <c r="H163" s="514"/>
      <c r="I163" s="514"/>
      <c r="J163" s="570"/>
      <c r="K163" s="514">
        <v>0.5</v>
      </c>
      <c r="L163" s="514">
        <v>0.5</v>
      </c>
      <c r="M163" s="514">
        <v>0.5</v>
      </c>
      <c r="N163" s="514">
        <v>0.5</v>
      </c>
      <c r="O163" s="570"/>
      <c r="P163" s="514">
        <v>0.5</v>
      </c>
      <c r="Q163" s="514">
        <v>0.5</v>
      </c>
      <c r="R163" s="514">
        <v>0.5</v>
      </c>
      <c r="S163" s="570"/>
      <c r="T163" s="514">
        <v>0.5</v>
      </c>
      <c r="U163" s="514">
        <v>0.5</v>
      </c>
      <c r="V163" s="514">
        <v>0.5</v>
      </c>
      <c r="W163" s="570"/>
      <c r="X163" s="518"/>
      <c r="Y163" s="514">
        <v>0.5</v>
      </c>
      <c r="Z163" s="514">
        <v>0.5</v>
      </c>
      <c r="AA163" s="514">
        <v>0.5</v>
      </c>
      <c r="AB163" s="570"/>
    </row>
    <row r="164" spans="1:28" ht="12.75">
      <c r="A164" s="571" t="s">
        <v>259</v>
      </c>
      <c r="B164" s="514">
        <v>1.1</v>
      </c>
      <c r="C164" s="514">
        <v>1.1</v>
      </c>
      <c r="D164" s="514">
        <v>1.1</v>
      </c>
      <c r="E164" s="514">
        <v>1.43</v>
      </c>
      <c r="F164" s="570"/>
      <c r="G164" s="514">
        <v>1.1</v>
      </c>
      <c r="H164" s="514">
        <v>1.1</v>
      </c>
      <c r="I164" s="514">
        <v>1.43</v>
      </c>
      <c r="J164" s="570"/>
      <c r="K164" s="514">
        <v>1.6</v>
      </c>
      <c r="L164" s="514">
        <v>1.6</v>
      </c>
      <c r="M164" s="514">
        <v>1.6</v>
      </c>
      <c r="N164" s="514">
        <v>1.6</v>
      </c>
      <c r="O164" s="570"/>
      <c r="P164" s="514">
        <v>1.1</v>
      </c>
      <c r="Q164" s="514">
        <v>1.1</v>
      </c>
      <c r="R164" s="514">
        <v>1.43</v>
      </c>
      <c r="S164" s="570"/>
      <c r="T164" s="514">
        <v>1.1</v>
      </c>
      <c r="U164" s="514">
        <v>1.1</v>
      </c>
      <c r="V164" s="514">
        <v>1.43</v>
      </c>
      <c r="W164" s="570"/>
      <c r="X164" s="518">
        <v>3.57</v>
      </c>
      <c r="Y164" s="514">
        <v>3.57</v>
      </c>
      <c r="Z164" s="514">
        <v>3.57</v>
      </c>
      <c r="AA164" s="514">
        <v>3.57</v>
      </c>
      <c r="AB164" s="570"/>
    </row>
    <row r="165" spans="1:28" ht="12.75">
      <c r="A165" s="571" t="s">
        <v>260</v>
      </c>
      <c r="B165" s="514">
        <v>0.63</v>
      </c>
      <c r="C165" s="514">
        <v>0.63</v>
      </c>
      <c r="D165" s="514">
        <v>0.63</v>
      </c>
      <c r="E165" s="514">
        <v>0.63</v>
      </c>
      <c r="F165" s="570"/>
      <c r="G165" s="514">
        <v>0.63</v>
      </c>
      <c r="H165" s="514">
        <v>0.63</v>
      </c>
      <c r="I165" s="514">
        <v>0.63</v>
      </c>
      <c r="J165" s="570"/>
      <c r="K165" s="514">
        <v>1</v>
      </c>
      <c r="L165" s="514">
        <v>1</v>
      </c>
      <c r="M165" s="514">
        <v>1</v>
      </c>
      <c r="N165" s="514">
        <v>1</v>
      </c>
      <c r="O165" s="570"/>
      <c r="P165" s="514">
        <v>1</v>
      </c>
      <c r="Q165" s="514">
        <v>1</v>
      </c>
      <c r="R165" s="514">
        <v>1</v>
      </c>
      <c r="S165" s="514">
        <v>1</v>
      </c>
      <c r="T165" s="514">
        <v>1</v>
      </c>
      <c r="U165" s="514">
        <v>1</v>
      </c>
      <c r="V165" s="514">
        <v>1</v>
      </c>
      <c r="W165" s="514">
        <v>1</v>
      </c>
      <c r="X165" s="514">
        <v>1</v>
      </c>
      <c r="Y165" s="514">
        <v>1</v>
      </c>
      <c r="Z165" s="514">
        <v>1</v>
      </c>
      <c r="AA165" s="514">
        <v>1.2</v>
      </c>
      <c r="AB165" s="570"/>
    </row>
    <row r="166" spans="1:28" ht="12.75">
      <c r="A166" s="571" t="s">
        <v>409</v>
      </c>
      <c r="B166" s="514">
        <v>0.4</v>
      </c>
      <c r="C166" s="514">
        <v>0.4</v>
      </c>
      <c r="D166" s="514">
        <v>0.4</v>
      </c>
      <c r="E166" s="514">
        <v>0.5</v>
      </c>
      <c r="F166" s="570"/>
      <c r="G166" s="514">
        <v>0.4</v>
      </c>
      <c r="H166" s="514">
        <v>0.4</v>
      </c>
      <c r="I166" s="514">
        <v>0.5</v>
      </c>
      <c r="J166" s="570"/>
      <c r="K166" s="514">
        <v>0.6</v>
      </c>
      <c r="L166" s="514">
        <v>0.6</v>
      </c>
      <c r="M166" s="514">
        <v>0.6</v>
      </c>
      <c r="N166" s="514">
        <v>0.6</v>
      </c>
      <c r="O166" s="570"/>
      <c r="P166" s="514">
        <v>0.4</v>
      </c>
      <c r="Q166" s="514">
        <v>0.4</v>
      </c>
      <c r="R166" s="514">
        <v>0.5</v>
      </c>
      <c r="S166" s="570"/>
      <c r="T166" s="514">
        <v>0.4</v>
      </c>
      <c r="U166" s="514">
        <v>0.4</v>
      </c>
      <c r="V166" s="514">
        <v>0.5</v>
      </c>
      <c r="W166" s="570"/>
      <c r="X166" s="518">
        <v>0.6</v>
      </c>
      <c r="Y166" s="514">
        <v>0.6</v>
      </c>
      <c r="Z166" s="514"/>
      <c r="AA166" s="514">
        <v>0.6</v>
      </c>
      <c r="AB166" s="570"/>
    </row>
    <row r="167" spans="1:28" ht="12.75">
      <c r="A167" s="571" t="s">
        <v>262</v>
      </c>
      <c r="B167" s="514">
        <v>0.75</v>
      </c>
      <c r="C167" s="514">
        <v>0.75</v>
      </c>
      <c r="D167" s="514"/>
      <c r="E167" s="514"/>
      <c r="F167" s="570"/>
      <c r="G167" s="514">
        <v>0.75</v>
      </c>
      <c r="H167" s="514"/>
      <c r="I167" s="514"/>
      <c r="J167" s="570"/>
      <c r="K167" s="514"/>
      <c r="L167" s="514"/>
      <c r="M167" s="514"/>
      <c r="N167" s="514"/>
      <c r="O167" s="570"/>
      <c r="P167" s="514">
        <v>0.75</v>
      </c>
      <c r="Q167" s="514"/>
      <c r="R167" s="514"/>
      <c r="S167" s="570"/>
      <c r="T167" s="514">
        <v>0.75</v>
      </c>
      <c r="U167" s="514"/>
      <c r="V167" s="514"/>
      <c r="W167" s="570"/>
      <c r="X167" s="518"/>
      <c r="Y167" s="514"/>
      <c r="Z167" s="514"/>
      <c r="AA167" s="514"/>
      <c r="AB167" s="570"/>
    </row>
    <row r="168" spans="1:28" ht="12.75">
      <c r="A168" s="571" t="s">
        <v>603</v>
      </c>
      <c r="B168" s="514">
        <v>3.57</v>
      </c>
      <c r="C168" s="514">
        <v>3.57</v>
      </c>
      <c r="D168" s="514">
        <v>3.57</v>
      </c>
      <c r="E168" s="514">
        <f>E172+0.4</f>
        <v>5.1000000000000005</v>
      </c>
      <c r="F168" s="568" t="s">
        <v>477</v>
      </c>
      <c r="G168" s="514">
        <v>4.3</v>
      </c>
      <c r="H168" s="514">
        <v>4.3</v>
      </c>
      <c r="I168" s="514">
        <f>I172+0.4</f>
        <v>5.1000000000000005</v>
      </c>
      <c r="J168" s="568" t="s">
        <v>477</v>
      </c>
      <c r="K168" s="514">
        <v>5</v>
      </c>
      <c r="L168" s="514">
        <v>5</v>
      </c>
      <c r="M168" s="514">
        <v>5</v>
      </c>
      <c r="N168" s="514">
        <v>5</v>
      </c>
      <c r="O168" s="568" t="s">
        <v>477</v>
      </c>
      <c r="P168" s="514">
        <v>4.3</v>
      </c>
      <c r="Q168" s="514">
        <v>4.3</v>
      </c>
      <c r="R168" s="514">
        <f>R172+0.4</f>
        <v>5.4</v>
      </c>
      <c r="S168" s="568" t="s">
        <v>477</v>
      </c>
      <c r="T168" s="514">
        <v>4.3</v>
      </c>
      <c r="U168" s="514">
        <v>4.3</v>
      </c>
      <c r="V168" s="514">
        <f>V172+0.4</f>
        <v>5.4</v>
      </c>
      <c r="W168" s="568" t="s">
        <v>477</v>
      </c>
      <c r="X168" s="514">
        <v>6.43</v>
      </c>
      <c r="Y168" s="514">
        <v>6.43</v>
      </c>
      <c r="Z168" s="514">
        <v>6.43</v>
      </c>
      <c r="AA168" s="514">
        <v>6.43</v>
      </c>
      <c r="AB168" s="568" t="s">
        <v>477</v>
      </c>
    </row>
    <row r="169" spans="1:28" ht="12.75">
      <c r="A169" s="571" t="s">
        <v>410</v>
      </c>
      <c r="B169" s="514"/>
      <c r="C169" s="514"/>
      <c r="D169" s="514"/>
      <c r="E169" s="514"/>
      <c r="F169" s="570"/>
      <c r="G169" s="514"/>
      <c r="H169" s="514"/>
      <c r="I169" s="514"/>
      <c r="J169" s="570"/>
      <c r="K169" s="514"/>
      <c r="L169" s="514"/>
      <c r="M169" s="514"/>
      <c r="N169" s="514"/>
      <c r="O169" s="570"/>
      <c r="P169" s="514"/>
      <c r="Q169" s="514"/>
      <c r="R169" s="514"/>
      <c r="S169" s="570"/>
      <c r="T169" s="514"/>
      <c r="U169" s="514"/>
      <c r="V169" s="514"/>
      <c r="W169" s="570"/>
      <c r="X169" s="534"/>
      <c r="Y169" s="514"/>
      <c r="Z169" s="514"/>
      <c r="AA169" s="514"/>
      <c r="AB169" s="570"/>
    </row>
    <row r="170" spans="1:28" ht="12.75">
      <c r="A170" s="552" t="s">
        <v>89</v>
      </c>
      <c r="B170" s="528"/>
      <c r="C170" s="528"/>
      <c r="D170" s="528"/>
      <c r="E170" s="528"/>
      <c r="F170" s="528"/>
      <c r="G170" s="528"/>
      <c r="H170" s="528"/>
      <c r="I170" s="528"/>
      <c r="J170" s="528"/>
      <c r="K170" s="528"/>
      <c r="L170" s="528"/>
      <c r="M170" s="528"/>
      <c r="N170" s="528"/>
      <c r="O170" s="528"/>
      <c r="P170" s="528"/>
      <c r="Q170" s="528"/>
      <c r="R170" s="528"/>
      <c r="S170" s="528"/>
      <c r="T170" s="528"/>
      <c r="U170" s="528"/>
      <c r="V170" s="528"/>
      <c r="W170" s="528"/>
      <c r="X170" s="528"/>
      <c r="Y170" s="528"/>
      <c r="Z170" s="528"/>
      <c r="AA170" s="528"/>
      <c r="AB170" s="593"/>
    </row>
    <row r="171" spans="1:28" ht="12.75">
      <c r="A171" s="567" t="s">
        <v>551</v>
      </c>
      <c r="B171" s="519">
        <v>0.43</v>
      </c>
      <c r="C171" s="519">
        <v>0.43</v>
      </c>
      <c r="D171" s="519">
        <v>0.43</v>
      </c>
      <c r="E171" s="519">
        <v>0.43</v>
      </c>
      <c r="F171" s="596"/>
      <c r="G171" s="519">
        <v>0.43</v>
      </c>
      <c r="H171" s="519">
        <v>0.43</v>
      </c>
      <c r="I171" s="519">
        <v>0.43</v>
      </c>
      <c r="J171" s="596"/>
      <c r="K171" s="519">
        <v>0.43</v>
      </c>
      <c r="L171" s="519">
        <v>0.43</v>
      </c>
      <c r="M171" s="519">
        <v>0.43</v>
      </c>
      <c r="N171" s="519">
        <v>0.43</v>
      </c>
      <c r="O171" s="596"/>
      <c r="P171" s="519">
        <v>0.43</v>
      </c>
      <c r="Q171" s="519">
        <v>0.43</v>
      </c>
      <c r="R171" s="519">
        <v>0.43</v>
      </c>
      <c r="S171" s="596"/>
      <c r="T171" s="519">
        <v>0.43</v>
      </c>
      <c r="U171" s="519">
        <v>0.43</v>
      </c>
      <c r="V171" s="519">
        <v>0.45</v>
      </c>
      <c r="W171" s="596"/>
      <c r="X171" s="524">
        <v>0.5</v>
      </c>
      <c r="Y171" s="519">
        <v>0.5</v>
      </c>
      <c r="Z171" s="519">
        <v>0.5</v>
      </c>
      <c r="AA171" s="519">
        <v>0.5</v>
      </c>
      <c r="AB171" s="596"/>
    </row>
    <row r="172" spans="1:28" ht="12.75">
      <c r="A172" s="571" t="s">
        <v>265</v>
      </c>
      <c r="B172" s="514">
        <v>3.4</v>
      </c>
      <c r="C172" s="514">
        <v>3.7</v>
      </c>
      <c r="D172" s="514">
        <v>3.7</v>
      </c>
      <c r="E172" s="514">
        <v>4.7</v>
      </c>
      <c r="F172" s="568" t="s">
        <v>477</v>
      </c>
      <c r="G172" s="514">
        <v>4</v>
      </c>
      <c r="H172" s="514">
        <v>4</v>
      </c>
      <c r="I172" s="514">
        <v>4.7</v>
      </c>
      <c r="J172" s="568" t="s">
        <v>477</v>
      </c>
      <c r="K172" s="514">
        <v>4.57</v>
      </c>
      <c r="L172" s="514">
        <v>4.57</v>
      </c>
      <c r="M172" s="514">
        <v>4.57</v>
      </c>
      <c r="N172" s="514">
        <v>5</v>
      </c>
      <c r="O172" s="568" t="s">
        <v>477</v>
      </c>
      <c r="P172" s="514">
        <v>3.57</v>
      </c>
      <c r="Q172" s="514">
        <v>3.57</v>
      </c>
      <c r="R172" s="514">
        <v>5</v>
      </c>
      <c r="S172" s="568" t="s">
        <v>477</v>
      </c>
      <c r="T172" s="514">
        <v>3.57</v>
      </c>
      <c r="U172" s="514">
        <v>3.57</v>
      </c>
      <c r="V172" s="514">
        <v>5</v>
      </c>
      <c r="W172" s="568" t="s">
        <v>477</v>
      </c>
      <c r="X172" s="518">
        <v>6.43</v>
      </c>
      <c r="Y172" s="518">
        <v>6.43</v>
      </c>
      <c r="Z172" s="518">
        <v>6.43</v>
      </c>
      <c r="AA172" s="514">
        <v>5.7</v>
      </c>
      <c r="AB172" s="568" t="s">
        <v>477</v>
      </c>
    </row>
    <row r="173" spans="1:28" ht="12.75">
      <c r="A173" s="571" t="s">
        <v>266</v>
      </c>
      <c r="B173" s="514">
        <v>10</v>
      </c>
      <c r="C173" s="514">
        <v>10</v>
      </c>
      <c r="D173" s="514">
        <v>10</v>
      </c>
      <c r="E173" s="514">
        <v>10</v>
      </c>
      <c r="F173" s="570"/>
      <c r="G173" s="514">
        <v>10</v>
      </c>
      <c r="H173" s="514">
        <v>10</v>
      </c>
      <c r="I173" s="514">
        <v>10</v>
      </c>
      <c r="J173" s="570"/>
      <c r="K173" s="514">
        <v>10</v>
      </c>
      <c r="L173" s="514">
        <v>10</v>
      </c>
      <c r="M173" s="514">
        <v>10</v>
      </c>
      <c r="N173" s="514">
        <v>10</v>
      </c>
      <c r="O173" s="570"/>
      <c r="P173" s="514">
        <v>10</v>
      </c>
      <c r="Q173" s="514">
        <v>10</v>
      </c>
      <c r="R173" s="514">
        <v>10</v>
      </c>
      <c r="S173" s="570"/>
      <c r="T173" s="514">
        <v>10</v>
      </c>
      <c r="U173" s="514">
        <v>10</v>
      </c>
      <c r="V173" s="514">
        <v>10</v>
      </c>
      <c r="W173" s="570"/>
      <c r="X173" s="518">
        <v>10</v>
      </c>
      <c r="Y173" s="514">
        <v>10</v>
      </c>
      <c r="Z173" s="514">
        <v>10</v>
      </c>
      <c r="AA173" s="514">
        <v>10</v>
      </c>
      <c r="AB173" s="570"/>
    </row>
    <row r="174" spans="1:28" ht="12.75">
      <c r="A174" s="571" t="s">
        <v>267</v>
      </c>
      <c r="B174" s="514">
        <v>1.25</v>
      </c>
      <c r="C174" s="514">
        <v>1.25</v>
      </c>
      <c r="D174" s="514">
        <v>1.45</v>
      </c>
      <c r="E174" s="514">
        <v>1.65</v>
      </c>
      <c r="F174" s="570"/>
      <c r="G174" s="514">
        <v>1.25</v>
      </c>
      <c r="H174" s="514">
        <v>1.45</v>
      </c>
      <c r="I174" s="514">
        <v>1.65</v>
      </c>
      <c r="J174" s="570"/>
      <c r="K174" s="514">
        <v>1.25</v>
      </c>
      <c r="L174" s="514">
        <v>1.25</v>
      </c>
      <c r="M174" s="514">
        <v>1.45</v>
      </c>
      <c r="N174" s="514">
        <v>1.65</v>
      </c>
      <c r="O174" s="570"/>
      <c r="P174" s="514">
        <v>1.25</v>
      </c>
      <c r="Q174" s="514">
        <v>1.45</v>
      </c>
      <c r="R174" s="514">
        <v>1.65</v>
      </c>
      <c r="S174" s="570"/>
      <c r="T174" s="514">
        <v>1.25</v>
      </c>
      <c r="U174" s="514">
        <v>1.5</v>
      </c>
      <c r="V174" s="514">
        <v>1.65</v>
      </c>
      <c r="W174" s="570"/>
      <c r="X174" s="518">
        <v>0.6</v>
      </c>
      <c r="Y174" s="514">
        <v>0.6</v>
      </c>
      <c r="Z174" s="514">
        <v>0.6</v>
      </c>
      <c r="AA174" s="514">
        <v>0.6</v>
      </c>
      <c r="AB174" s="570"/>
    </row>
    <row r="175" spans="1:28" ht="12.75">
      <c r="A175" s="571" t="s">
        <v>448</v>
      </c>
      <c r="B175" s="514"/>
      <c r="C175" s="514"/>
      <c r="D175" s="514"/>
      <c r="E175" s="514"/>
      <c r="F175" s="570"/>
      <c r="G175" s="514"/>
      <c r="H175" s="514"/>
      <c r="I175" s="514"/>
      <c r="J175" s="570"/>
      <c r="K175" s="514"/>
      <c r="L175" s="514"/>
      <c r="M175" s="514"/>
      <c r="N175" s="514"/>
      <c r="O175" s="570"/>
      <c r="P175" s="514"/>
      <c r="Q175" s="514"/>
      <c r="R175" s="514"/>
      <c r="S175" s="570"/>
      <c r="T175" s="514"/>
      <c r="U175" s="514"/>
      <c r="V175" s="514"/>
      <c r="W175" s="570"/>
      <c r="X175" s="518"/>
      <c r="Y175" s="514"/>
      <c r="Z175" s="514"/>
      <c r="AA175" s="514"/>
      <c r="AB175" s="570"/>
    </row>
    <row r="176" spans="1:28" ht="12.75">
      <c r="A176" s="571" t="s">
        <v>489</v>
      </c>
      <c r="B176" s="514">
        <v>1.1</v>
      </c>
      <c r="C176" s="514">
        <v>1.4</v>
      </c>
      <c r="D176" s="514">
        <v>1.6</v>
      </c>
      <c r="E176" s="514">
        <v>1.6</v>
      </c>
      <c r="F176" s="570"/>
      <c r="G176" s="514">
        <v>1.4</v>
      </c>
      <c r="H176" s="514">
        <v>1.6</v>
      </c>
      <c r="I176" s="514">
        <v>1.6</v>
      </c>
      <c r="J176" s="570"/>
      <c r="K176" s="514"/>
      <c r="L176" s="514"/>
      <c r="M176" s="514"/>
      <c r="N176" s="514"/>
      <c r="O176" s="570"/>
      <c r="P176" s="514">
        <v>1.4</v>
      </c>
      <c r="Q176" s="514">
        <v>1.6</v>
      </c>
      <c r="R176" s="514">
        <v>1.6</v>
      </c>
      <c r="S176" s="570"/>
      <c r="T176" s="514">
        <v>1.4</v>
      </c>
      <c r="U176" s="514">
        <v>1.6</v>
      </c>
      <c r="V176" s="514">
        <v>1.6</v>
      </c>
      <c r="W176" s="570"/>
      <c r="Y176" s="514"/>
      <c r="Z176" s="514"/>
      <c r="AA176" s="514"/>
      <c r="AB176" s="570"/>
    </row>
    <row r="177" spans="1:28" ht="12.75">
      <c r="A177" s="571" t="s">
        <v>411</v>
      </c>
      <c r="B177" s="514">
        <v>0.5</v>
      </c>
      <c r="C177" s="514">
        <v>0.5</v>
      </c>
      <c r="D177" s="514"/>
      <c r="E177" s="514"/>
      <c r="F177" s="570"/>
      <c r="G177" s="514">
        <v>0.5</v>
      </c>
      <c r="H177" s="514"/>
      <c r="I177" s="514"/>
      <c r="J177" s="570"/>
      <c r="K177" s="514"/>
      <c r="L177" s="514"/>
      <c r="M177" s="514"/>
      <c r="N177" s="514"/>
      <c r="O177" s="570"/>
      <c r="P177" s="514">
        <v>0.5</v>
      </c>
      <c r="Q177" s="514">
        <v>0.5</v>
      </c>
      <c r="R177" s="514"/>
      <c r="S177" s="570"/>
      <c r="T177" s="514">
        <v>0.5</v>
      </c>
      <c r="U177" s="514">
        <v>0.5</v>
      </c>
      <c r="V177" s="514"/>
      <c r="W177" s="570"/>
      <c r="X177" s="518">
        <v>1.5</v>
      </c>
      <c r="Y177" s="514">
        <v>1.5</v>
      </c>
      <c r="Z177" s="514"/>
      <c r="AA177" s="514">
        <v>1.5</v>
      </c>
      <c r="AB177" s="570">
        <v>2.9</v>
      </c>
    </row>
    <row r="178" spans="1:28" ht="12.75">
      <c r="A178" s="571" t="s">
        <v>270</v>
      </c>
      <c r="B178" s="514"/>
      <c r="C178" s="514"/>
      <c r="D178" s="514"/>
      <c r="E178" s="514"/>
      <c r="F178" s="570"/>
      <c r="G178" s="514"/>
      <c r="H178" s="514"/>
      <c r="I178" s="514"/>
      <c r="J178" s="570"/>
      <c r="K178" s="514"/>
      <c r="L178" s="514"/>
      <c r="M178" s="514"/>
      <c r="N178" s="514"/>
      <c r="O178" s="570"/>
      <c r="P178" s="514"/>
      <c r="Q178" s="514"/>
      <c r="R178" s="514"/>
      <c r="S178" s="570"/>
      <c r="T178" s="514"/>
      <c r="U178" s="514"/>
      <c r="V178" s="514"/>
      <c r="W178" s="570"/>
      <c r="X178" s="518"/>
      <c r="Y178" s="514"/>
      <c r="Z178" s="514"/>
      <c r="AA178" s="514"/>
      <c r="AB178" s="570"/>
    </row>
    <row r="179" spans="1:28" ht="12.75">
      <c r="A179" s="571" t="s">
        <v>490</v>
      </c>
      <c r="B179" s="514">
        <f>SUM(B172,0.25)</f>
        <v>3.65</v>
      </c>
      <c r="C179" s="514">
        <f>SUM(C172,0.25)</f>
        <v>3.95</v>
      </c>
      <c r="D179" s="514">
        <f>SUM(D172,0.25)</f>
        <v>3.95</v>
      </c>
      <c r="E179" s="514">
        <f>SUM(E172,0.25)</f>
        <v>4.95</v>
      </c>
      <c r="F179" s="570"/>
      <c r="G179" s="514">
        <f>SUM(G172,0.25)</f>
        <v>4.25</v>
      </c>
      <c r="H179" s="514">
        <f>SUM(H172,0.25)</f>
        <v>4.25</v>
      </c>
      <c r="I179" s="514">
        <f>SUM(I172,0.25)</f>
        <v>4.95</v>
      </c>
      <c r="J179" s="570"/>
      <c r="K179" s="514">
        <f>SUM(K172,0.25)</f>
        <v>4.82</v>
      </c>
      <c r="L179" s="514">
        <f>SUM(L172,0.25)</f>
        <v>4.82</v>
      </c>
      <c r="M179" s="514">
        <f>SUM(M172,0.25)</f>
        <v>4.82</v>
      </c>
      <c r="N179" s="514">
        <f>SUM(N172,0.25)</f>
        <v>5.25</v>
      </c>
      <c r="O179" s="570"/>
      <c r="P179" s="514">
        <f>SUM(P172,0.25)</f>
        <v>3.82</v>
      </c>
      <c r="Q179" s="514">
        <f>SUM(Q172,0.25)</f>
        <v>3.82</v>
      </c>
      <c r="R179" s="514">
        <f>SUM(R172,0.25)</f>
        <v>5.25</v>
      </c>
      <c r="S179" s="570"/>
      <c r="T179" s="514">
        <f>SUM(T172,0.25)</f>
        <v>3.82</v>
      </c>
      <c r="U179" s="514">
        <f>SUM(U172,0.25)</f>
        <v>3.82</v>
      </c>
      <c r="V179" s="514">
        <f>SUM(V172,0.25)</f>
        <v>5.25</v>
      </c>
      <c r="W179" s="570"/>
      <c r="X179" s="514">
        <f>SUM(X172,0.25)</f>
        <v>6.68</v>
      </c>
      <c r="Y179" s="514">
        <f>SUM(Y172,0.25)</f>
        <v>6.68</v>
      </c>
      <c r="Z179" s="514">
        <f>SUM(Z172,0.25)</f>
        <v>6.68</v>
      </c>
      <c r="AA179" s="514">
        <f>SUM(AA172,0.25)</f>
        <v>5.95</v>
      </c>
      <c r="AB179" s="570"/>
    </row>
    <row r="180" spans="1:28" ht="12.75">
      <c r="A180" s="571" t="s">
        <v>272</v>
      </c>
      <c r="B180" s="514">
        <v>1.86</v>
      </c>
      <c r="C180" s="514">
        <v>1.86</v>
      </c>
      <c r="D180" s="514">
        <v>1.9</v>
      </c>
      <c r="E180" s="514">
        <v>2.1</v>
      </c>
      <c r="F180" s="570"/>
      <c r="G180" s="514">
        <v>1.86</v>
      </c>
      <c r="H180" s="514">
        <v>1.9</v>
      </c>
      <c r="I180" s="514">
        <v>2.1</v>
      </c>
      <c r="J180" s="570"/>
      <c r="K180" s="514">
        <v>1.8</v>
      </c>
      <c r="L180" s="514">
        <v>1.8</v>
      </c>
      <c r="M180" s="514">
        <v>1.8</v>
      </c>
      <c r="N180" s="514">
        <v>1.8</v>
      </c>
      <c r="O180" s="570"/>
      <c r="P180" s="514">
        <v>1.86</v>
      </c>
      <c r="Q180" s="514">
        <v>1.9</v>
      </c>
      <c r="R180" s="514">
        <v>2.1</v>
      </c>
      <c r="S180" s="570"/>
      <c r="T180" s="514">
        <v>1.86</v>
      </c>
      <c r="U180" s="514">
        <v>1.9</v>
      </c>
      <c r="V180" s="514">
        <v>2.1</v>
      </c>
      <c r="W180" s="570"/>
      <c r="X180" s="518">
        <v>1.8</v>
      </c>
      <c r="Y180" s="514">
        <v>1.8</v>
      </c>
      <c r="Z180" s="514"/>
      <c r="AA180" s="514">
        <v>1.8</v>
      </c>
      <c r="AB180" s="570"/>
    </row>
    <row r="181" spans="1:28" ht="12.75">
      <c r="A181" s="571"/>
      <c r="B181" s="514"/>
      <c r="C181" s="514"/>
      <c r="D181" s="514"/>
      <c r="E181" s="514"/>
      <c r="F181" s="570"/>
      <c r="G181" s="514"/>
      <c r="H181" s="514"/>
      <c r="I181" s="514"/>
      <c r="J181" s="570"/>
      <c r="K181" s="514"/>
      <c r="L181" s="514"/>
      <c r="M181" s="514"/>
      <c r="N181" s="514"/>
      <c r="O181" s="570"/>
      <c r="P181" s="514"/>
      <c r="Q181" s="514"/>
      <c r="R181" s="514"/>
      <c r="S181" s="570"/>
      <c r="T181" s="514"/>
      <c r="U181" s="514"/>
      <c r="V181" s="514"/>
      <c r="W181" s="570"/>
      <c r="X181" s="518"/>
      <c r="Y181" s="514"/>
      <c r="Z181" s="514"/>
      <c r="AA181" s="514"/>
      <c r="AB181" s="570"/>
    </row>
    <row r="182" spans="1:28" ht="12.75">
      <c r="A182" s="571"/>
      <c r="B182" s="514"/>
      <c r="C182" s="514"/>
      <c r="D182" s="514"/>
      <c r="E182" s="514"/>
      <c r="F182" s="570"/>
      <c r="G182" s="514"/>
      <c r="H182" s="514"/>
      <c r="I182" s="514"/>
      <c r="J182" s="570"/>
      <c r="K182" s="514"/>
      <c r="L182" s="514"/>
      <c r="M182" s="514"/>
      <c r="N182" s="514"/>
      <c r="O182" s="570"/>
      <c r="P182" s="514"/>
      <c r="Q182" s="514"/>
      <c r="R182" s="514"/>
      <c r="S182" s="570"/>
      <c r="T182" s="514"/>
      <c r="U182" s="514"/>
      <c r="V182" s="514"/>
      <c r="W182" s="570"/>
      <c r="X182" s="518"/>
      <c r="Y182" s="514"/>
      <c r="Z182" s="514"/>
      <c r="AA182" s="514"/>
      <c r="AB182" s="570"/>
    </row>
    <row r="183" spans="1:28" ht="12.75">
      <c r="A183" s="571"/>
      <c r="B183" s="514"/>
      <c r="C183" s="514"/>
      <c r="D183" s="514"/>
      <c r="E183" s="514"/>
      <c r="F183" s="570"/>
      <c r="G183" s="514"/>
      <c r="H183" s="514"/>
      <c r="I183" s="514"/>
      <c r="J183" s="570"/>
      <c r="K183" s="514"/>
      <c r="L183" s="514"/>
      <c r="M183" s="514"/>
      <c r="N183" s="514"/>
      <c r="O183" s="570"/>
      <c r="P183" s="514"/>
      <c r="Q183" s="514"/>
      <c r="R183" s="514"/>
      <c r="S183" s="570"/>
      <c r="T183" s="514"/>
      <c r="U183" s="514"/>
      <c r="V183" s="514"/>
      <c r="W183" s="570"/>
      <c r="X183" s="518"/>
      <c r="Y183" s="514"/>
      <c r="Z183" s="514"/>
      <c r="AA183" s="514"/>
      <c r="AB183" s="570"/>
    </row>
    <row r="184" spans="1:28" ht="12.75">
      <c r="A184" s="571" t="s">
        <v>273</v>
      </c>
      <c r="B184" s="514"/>
      <c r="C184" s="514"/>
      <c r="D184" s="514"/>
      <c r="E184" s="514"/>
      <c r="F184" s="570"/>
      <c r="G184" s="514"/>
      <c r="H184" s="514"/>
      <c r="I184" s="514"/>
      <c r="J184" s="570"/>
      <c r="K184" s="514"/>
      <c r="L184" s="514"/>
      <c r="M184" s="514"/>
      <c r="N184" s="514"/>
      <c r="O184" s="570"/>
      <c r="P184" s="514"/>
      <c r="Q184" s="514"/>
      <c r="R184" s="514"/>
      <c r="S184" s="570"/>
      <c r="T184" s="514"/>
      <c r="U184" s="514"/>
      <c r="V184" s="514"/>
      <c r="W184" s="570"/>
      <c r="X184" s="518"/>
      <c r="Y184" s="514"/>
      <c r="Z184" s="514"/>
      <c r="AA184" s="514"/>
      <c r="AB184" s="570"/>
    </row>
    <row r="185" spans="1:28" ht="12.75">
      <c r="A185" s="573" t="s">
        <v>163</v>
      </c>
      <c r="B185" s="530">
        <v>1.5</v>
      </c>
      <c r="C185" s="530">
        <v>1.6</v>
      </c>
      <c r="D185" s="530">
        <v>1.8</v>
      </c>
      <c r="E185" s="530">
        <v>2</v>
      </c>
      <c r="F185" s="590"/>
      <c r="G185" s="530">
        <v>1.6</v>
      </c>
      <c r="H185" s="530">
        <v>1.8</v>
      </c>
      <c r="I185" s="530">
        <v>2</v>
      </c>
      <c r="J185" s="590"/>
      <c r="K185" s="530">
        <v>2.2</v>
      </c>
      <c r="L185" s="530">
        <v>2.2</v>
      </c>
      <c r="M185" s="530">
        <v>2.2</v>
      </c>
      <c r="N185" s="530">
        <v>2.2</v>
      </c>
      <c r="O185" s="590"/>
      <c r="P185" s="530">
        <v>1.6</v>
      </c>
      <c r="Q185" s="530">
        <v>1.8</v>
      </c>
      <c r="R185" s="530">
        <v>2</v>
      </c>
      <c r="S185" s="590"/>
      <c r="T185" s="530">
        <v>1.6</v>
      </c>
      <c r="U185" s="530">
        <v>1.8</v>
      </c>
      <c r="V185" s="530">
        <v>2</v>
      </c>
      <c r="W185" s="590"/>
      <c r="X185" s="518">
        <v>2.2</v>
      </c>
      <c r="Y185" s="530">
        <v>2.2</v>
      </c>
      <c r="Z185" s="530"/>
      <c r="AA185" s="530">
        <v>2.2</v>
      </c>
      <c r="AB185" s="590"/>
    </row>
    <row r="186" spans="1:28" ht="12.75">
      <c r="A186" s="552" t="s">
        <v>92</v>
      </c>
      <c r="B186" s="528"/>
      <c r="C186" s="528"/>
      <c r="D186" s="528"/>
      <c r="E186" s="528"/>
      <c r="F186" s="528"/>
      <c r="G186" s="528"/>
      <c r="H186" s="528"/>
      <c r="I186" s="528"/>
      <c r="J186" s="528"/>
      <c r="K186" s="528"/>
      <c r="L186" s="528"/>
      <c r="M186" s="528"/>
      <c r="N186" s="528"/>
      <c r="O186" s="528"/>
      <c r="P186" s="528"/>
      <c r="Q186" s="528"/>
      <c r="R186" s="528"/>
      <c r="S186" s="528"/>
      <c r="T186" s="528"/>
      <c r="U186" s="528"/>
      <c r="V186" s="528"/>
      <c r="W186" s="528"/>
      <c r="X186" s="528"/>
      <c r="Y186" s="528"/>
      <c r="Z186" s="528"/>
      <c r="AA186" s="528"/>
      <c r="AB186" s="593"/>
    </row>
    <row r="187" spans="1:28" ht="12.75">
      <c r="A187" s="594"/>
      <c r="B187" s="529" t="s">
        <v>739</v>
      </c>
      <c r="C187" s="529"/>
      <c r="D187" s="529"/>
      <c r="E187" s="529"/>
      <c r="F187" s="529"/>
      <c r="G187" s="529"/>
      <c r="H187" s="529"/>
      <c r="I187" s="529"/>
      <c r="J187" s="529"/>
      <c r="K187" s="529"/>
      <c r="L187" s="529"/>
      <c r="M187" s="529"/>
      <c r="N187" s="529"/>
      <c r="O187" s="529"/>
      <c r="P187" s="529"/>
      <c r="Q187" s="529"/>
      <c r="R187" s="529"/>
      <c r="S187" s="529"/>
      <c r="T187" s="529"/>
      <c r="U187" s="529"/>
      <c r="V187" s="529"/>
      <c r="W187" s="529"/>
      <c r="X187" s="528"/>
      <c r="Y187" s="528"/>
      <c r="Z187" s="528"/>
      <c r="AA187" s="528"/>
      <c r="AB187" s="595"/>
    </row>
    <row r="188" spans="1:28" ht="12.75">
      <c r="A188" s="567" t="s">
        <v>265</v>
      </c>
      <c r="B188" s="519">
        <v>4</v>
      </c>
      <c r="C188" s="519">
        <v>4</v>
      </c>
      <c r="D188" s="519">
        <v>4</v>
      </c>
      <c r="E188" s="519">
        <v>5.5</v>
      </c>
      <c r="F188" s="596"/>
      <c r="G188" s="519">
        <v>4</v>
      </c>
      <c r="H188" s="519">
        <v>4</v>
      </c>
      <c r="I188" s="519">
        <v>4</v>
      </c>
      <c r="J188" s="596"/>
      <c r="K188" s="519">
        <v>4</v>
      </c>
      <c r="L188" s="519">
        <v>4</v>
      </c>
      <c r="M188" s="519">
        <v>4</v>
      </c>
      <c r="N188" s="519">
        <v>5.5</v>
      </c>
      <c r="O188" s="596"/>
      <c r="P188" s="519">
        <v>4</v>
      </c>
      <c r="Q188" s="519">
        <v>4</v>
      </c>
      <c r="R188" s="519">
        <v>4</v>
      </c>
      <c r="S188" s="596"/>
      <c r="T188" s="519">
        <v>4</v>
      </c>
      <c r="U188" s="519">
        <v>4</v>
      </c>
      <c r="V188" s="519">
        <v>4</v>
      </c>
      <c r="W188" s="596"/>
      <c r="X188" s="514">
        <v>7.2</v>
      </c>
      <c r="Y188" s="514">
        <v>7.2</v>
      </c>
      <c r="Z188" s="514">
        <v>7.2</v>
      </c>
      <c r="AA188" s="514">
        <v>7.7</v>
      </c>
      <c r="AB188" s="596"/>
    </row>
    <row r="189" spans="1:28" ht="25.5">
      <c r="A189" s="569" t="s">
        <v>552</v>
      </c>
      <c r="B189" s="514">
        <v>1.1</v>
      </c>
      <c r="C189" s="514">
        <v>1.1</v>
      </c>
      <c r="D189" s="514">
        <v>1.1</v>
      </c>
      <c r="E189" s="514">
        <v>1.4</v>
      </c>
      <c r="F189" s="570"/>
      <c r="G189" s="514">
        <v>1.1</v>
      </c>
      <c r="H189" s="514">
        <v>1.1</v>
      </c>
      <c r="I189" s="514">
        <v>1.4</v>
      </c>
      <c r="J189" s="570"/>
      <c r="K189" s="514">
        <v>1.15</v>
      </c>
      <c r="L189" s="514">
        <v>1.15</v>
      </c>
      <c r="M189" s="514">
        <v>1.15</v>
      </c>
      <c r="N189" s="514">
        <v>1.15</v>
      </c>
      <c r="O189" s="570"/>
      <c r="P189" s="514">
        <v>1.1</v>
      </c>
      <c r="Q189" s="514">
        <v>1.1</v>
      </c>
      <c r="R189" s="514">
        <v>1.4</v>
      </c>
      <c r="S189" s="570"/>
      <c r="T189" s="514">
        <v>1.1</v>
      </c>
      <c r="U189" s="514">
        <v>1.1</v>
      </c>
      <c r="V189" s="514">
        <v>1.4</v>
      </c>
      <c r="W189" s="570"/>
      <c r="X189" s="514">
        <v>1.57</v>
      </c>
      <c r="Y189" s="514">
        <v>1.57</v>
      </c>
      <c r="Z189" s="514">
        <v>1.57</v>
      </c>
      <c r="AA189" s="514">
        <v>1.57</v>
      </c>
      <c r="AB189" s="570"/>
    </row>
    <row r="190" spans="1:28" ht="12.75">
      <c r="A190" s="571" t="s">
        <v>57</v>
      </c>
      <c r="B190" s="514">
        <v>0.9</v>
      </c>
      <c r="C190" s="514">
        <v>0.9</v>
      </c>
      <c r="D190" s="514">
        <v>0.9</v>
      </c>
      <c r="E190" s="514">
        <v>1.6</v>
      </c>
      <c r="F190" s="570"/>
      <c r="G190" s="514">
        <v>0.9</v>
      </c>
      <c r="H190" s="514">
        <v>0.9</v>
      </c>
      <c r="I190" s="514">
        <v>1.6</v>
      </c>
      <c r="J190" s="570"/>
      <c r="K190" s="514"/>
      <c r="L190" s="514"/>
      <c r="M190" s="514"/>
      <c r="N190" s="514"/>
      <c r="O190" s="570"/>
      <c r="P190" s="514">
        <v>0.9</v>
      </c>
      <c r="Q190" s="514">
        <v>0.9</v>
      </c>
      <c r="R190" s="514">
        <v>1.6</v>
      </c>
      <c r="S190" s="570"/>
      <c r="T190" s="514">
        <v>0.9</v>
      </c>
      <c r="U190" s="514">
        <v>0.9</v>
      </c>
      <c r="V190" s="514">
        <v>1.6</v>
      </c>
      <c r="W190" s="570"/>
      <c r="X190" s="514"/>
      <c r="Y190" s="514"/>
      <c r="Z190" s="514"/>
      <c r="AA190" s="514"/>
      <c r="AB190" s="570"/>
    </row>
    <row r="191" spans="1:28" ht="12.75">
      <c r="A191" s="571" t="s">
        <v>276</v>
      </c>
      <c r="B191" s="514"/>
      <c r="C191" s="514"/>
      <c r="D191" s="514"/>
      <c r="E191" s="514"/>
      <c r="F191" s="570"/>
      <c r="G191" s="514"/>
      <c r="H191" s="514"/>
      <c r="I191" s="514"/>
      <c r="J191" s="570"/>
      <c r="K191" s="514"/>
      <c r="L191" s="514"/>
      <c r="M191" s="514"/>
      <c r="N191" s="514"/>
      <c r="O191" s="570"/>
      <c r="P191" s="514"/>
      <c r="Q191" s="514"/>
      <c r="R191" s="514"/>
      <c r="S191" s="570"/>
      <c r="T191" s="514"/>
      <c r="U191" s="514"/>
      <c r="V191" s="514"/>
      <c r="W191" s="570"/>
      <c r="X191" s="514"/>
      <c r="Y191" s="514"/>
      <c r="Z191" s="514"/>
      <c r="AA191" s="514"/>
      <c r="AB191" s="570"/>
    </row>
    <row r="192" spans="1:28" ht="12.75">
      <c r="A192" s="571" t="s">
        <v>277</v>
      </c>
      <c r="B192" s="514"/>
      <c r="C192" s="514"/>
      <c r="D192" s="514"/>
      <c r="E192" s="514"/>
      <c r="F192" s="570"/>
      <c r="G192" s="514"/>
      <c r="H192" s="514"/>
      <c r="I192" s="514"/>
      <c r="J192" s="570"/>
      <c r="K192" s="514"/>
      <c r="L192" s="514"/>
      <c r="M192" s="514"/>
      <c r="N192" s="514"/>
      <c r="O192" s="570"/>
      <c r="P192" s="514"/>
      <c r="Q192" s="514"/>
      <c r="R192" s="514"/>
      <c r="S192" s="570"/>
      <c r="T192" s="514"/>
      <c r="U192" s="514"/>
      <c r="V192" s="514"/>
      <c r="W192" s="570"/>
      <c r="X192" s="514"/>
      <c r="Y192" s="514"/>
      <c r="Z192" s="514"/>
      <c r="AA192" s="514"/>
      <c r="AB192" s="570"/>
    </row>
    <row r="193" spans="1:28" ht="12.75">
      <c r="A193" s="571" t="s">
        <v>278</v>
      </c>
      <c r="B193" s="514">
        <v>1.1</v>
      </c>
      <c r="C193" s="514">
        <v>1.1</v>
      </c>
      <c r="D193" s="514">
        <v>1.25</v>
      </c>
      <c r="E193" s="514">
        <v>1.4</v>
      </c>
      <c r="F193" s="570"/>
      <c r="G193" s="514">
        <v>1.1</v>
      </c>
      <c r="H193" s="514">
        <v>1.25</v>
      </c>
      <c r="I193" s="514">
        <v>1.4</v>
      </c>
      <c r="J193" s="570"/>
      <c r="K193" s="514"/>
      <c r="L193" s="514"/>
      <c r="M193" s="514"/>
      <c r="N193" s="514"/>
      <c r="O193" s="570"/>
      <c r="P193" s="514">
        <v>1.1</v>
      </c>
      <c r="Q193" s="514">
        <v>1.25</v>
      </c>
      <c r="R193" s="514">
        <v>1.4</v>
      </c>
      <c r="S193" s="570"/>
      <c r="T193" s="514">
        <v>1.1</v>
      </c>
      <c r="U193" s="514">
        <v>1.25</v>
      </c>
      <c r="V193" s="514">
        <v>1.4</v>
      </c>
      <c r="W193" s="570"/>
      <c r="X193" s="514">
        <v>1.5</v>
      </c>
      <c r="Y193" s="514">
        <v>1.5</v>
      </c>
      <c r="Z193" s="514">
        <v>1.5</v>
      </c>
      <c r="AA193" s="514">
        <v>1.5</v>
      </c>
      <c r="AB193" s="570"/>
    </row>
    <row r="194" spans="1:28" ht="12.75">
      <c r="A194" s="571" t="s">
        <v>52</v>
      </c>
      <c r="B194" s="514"/>
      <c r="C194" s="514"/>
      <c r="D194" s="514"/>
      <c r="E194" s="514"/>
      <c r="F194" s="570"/>
      <c r="G194" s="514"/>
      <c r="H194" s="514"/>
      <c r="I194" s="514"/>
      <c r="J194" s="570"/>
      <c r="K194" s="514"/>
      <c r="L194" s="514"/>
      <c r="M194" s="514"/>
      <c r="N194" s="514"/>
      <c r="O194" s="570"/>
      <c r="P194" s="514"/>
      <c r="Q194" s="514"/>
      <c r="R194" s="514"/>
      <c r="S194" s="570"/>
      <c r="T194" s="514"/>
      <c r="U194" s="514"/>
      <c r="V194" s="514"/>
      <c r="W194" s="570"/>
      <c r="X194" s="534"/>
      <c r="Y194" s="514"/>
      <c r="Z194" s="514"/>
      <c r="AA194" s="514"/>
      <c r="AB194" s="570"/>
    </row>
    <row r="195" spans="1:28" ht="12.75">
      <c r="A195" s="571" t="s">
        <v>279</v>
      </c>
      <c r="B195" s="514"/>
      <c r="C195" s="514"/>
      <c r="D195" s="514"/>
      <c r="E195" s="514"/>
      <c r="F195" s="570"/>
      <c r="G195" s="514"/>
      <c r="H195" s="514"/>
      <c r="I195" s="514"/>
      <c r="J195" s="570"/>
      <c r="K195" s="514"/>
      <c r="L195" s="514"/>
      <c r="M195" s="514"/>
      <c r="N195" s="514"/>
      <c r="O195" s="570"/>
      <c r="P195" s="514"/>
      <c r="Q195" s="514"/>
      <c r="R195" s="514"/>
      <c r="S195" s="570"/>
      <c r="T195" s="514"/>
      <c r="U195" s="514"/>
      <c r="V195" s="514"/>
      <c r="W195" s="570"/>
      <c r="X195" s="534"/>
      <c r="Y195" s="514"/>
      <c r="Z195" s="514"/>
      <c r="AA195" s="514"/>
      <c r="AB195" s="570"/>
    </row>
    <row r="196" spans="1:28" ht="12.75">
      <c r="A196" s="571" t="s">
        <v>516</v>
      </c>
      <c r="B196" s="514"/>
      <c r="C196" s="514"/>
      <c r="D196" s="514"/>
      <c r="E196" s="514"/>
      <c r="F196" s="570"/>
      <c r="G196" s="514"/>
      <c r="H196" s="514"/>
      <c r="I196" s="514"/>
      <c r="J196" s="570"/>
      <c r="K196" s="514"/>
      <c r="L196" s="514"/>
      <c r="M196" s="514"/>
      <c r="N196" s="514"/>
      <c r="O196" s="570"/>
      <c r="P196" s="514"/>
      <c r="Q196" s="514"/>
      <c r="R196" s="514"/>
      <c r="S196" s="570"/>
      <c r="T196" s="514"/>
      <c r="U196" s="514"/>
      <c r="V196" s="514"/>
      <c r="W196" s="570"/>
      <c r="X196" s="534"/>
      <c r="Y196" s="514"/>
      <c r="Z196" s="514"/>
      <c r="AA196" s="514"/>
      <c r="AB196" s="570"/>
    </row>
    <row r="197" spans="1:28" ht="12.75">
      <c r="A197" s="571" t="s">
        <v>413</v>
      </c>
      <c r="B197" s="514"/>
      <c r="C197" s="514"/>
      <c r="D197" s="514"/>
      <c r="E197" s="514"/>
      <c r="F197" s="570"/>
      <c r="G197" s="514"/>
      <c r="H197" s="514"/>
      <c r="I197" s="514"/>
      <c r="J197" s="570"/>
      <c r="K197" s="514"/>
      <c r="L197" s="514"/>
      <c r="M197" s="514"/>
      <c r="N197" s="514"/>
      <c r="O197" s="570"/>
      <c r="P197" s="514"/>
      <c r="Q197" s="514"/>
      <c r="R197" s="514"/>
      <c r="S197" s="570"/>
      <c r="T197" s="514"/>
      <c r="U197" s="514"/>
      <c r="V197" s="514"/>
      <c r="W197" s="570"/>
      <c r="X197" s="534"/>
      <c r="Y197" s="514"/>
      <c r="Z197" s="514"/>
      <c r="AA197" s="514"/>
      <c r="AB197" s="570"/>
    </row>
    <row r="198" spans="1:28" ht="12.75">
      <c r="A198" s="573" t="s">
        <v>414</v>
      </c>
      <c r="B198" s="530"/>
      <c r="C198" s="530"/>
      <c r="D198" s="530"/>
      <c r="E198" s="530"/>
      <c r="F198" s="590"/>
      <c r="G198" s="530"/>
      <c r="H198" s="530"/>
      <c r="I198" s="530"/>
      <c r="J198" s="590"/>
      <c r="K198" s="530"/>
      <c r="L198" s="530"/>
      <c r="M198" s="530"/>
      <c r="N198" s="530"/>
      <c r="O198" s="590"/>
      <c r="P198" s="530"/>
      <c r="Q198" s="530"/>
      <c r="R198" s="530"/>
      <c r="S198" s="590"/>
      <c r="T198" s="530"/>
      <c r="U198" s="530"/>
      <c r="V198" s="530"/>
      <c r="W198" s="590"/>
      <c r="X198" s="601"/>
      <c r="Y198" s="530"/>
      <c r="Z198" s="530"/>
      <c r="AA198" s="530"/>
      <c r="AB198" s="590"/>
    </row>
    <row r="199" spans="1:28" ht="15.75">
      <c r="A199" s="602" t="s">
        <v>94</v>
      </c>
      <c r="B199" s="531"/>
      <c r="C199" s="531"/>
      <c r="D199" s="531"/>
      <c r="E199" s="531"/>
      <c r="F199" s="531"/>
      <c r="G199" s="531"/>
      <c r="H199" s="531"/>
      <c r="I199" s="531"/>
      <c r="J199" s="531"/>
      <c r="K199" s="531"/>
      <c r="L199" s="531"/>
      <c r="M199" s="531"/>
      <c r="N199" s="531"/>
      <c r="O199" s="531"/>
      <c r="P199" s="531"/>
      <c r="Q199" s="531"/>
      <c r="R199" s="531"/>
      <c r="S199" s="531"/>
      <c r="T199" s="531"/>
      <c r="U199" s="531"/>
      <c r="V199" s="531"/>
      <c r="W199" s="531"/>
      <c r="X199" s="531"/>
      <c r="Y199" s="531"/>
      <c r="Z199" s="531"/>
      <c r="AA199" s="531"/>
      <c r="AB199" s="603"/>
    </row>
    <row r="200" spans="1:28" ht="12.75">
      <c r="A200" s="552" t="s">
        <v>95</v>
      </c>
      <c r="B200" s="528"/>
      <c r="C200" s="528"/>
      <c r="D200" s="528"/>
      <c r="E200" s="528"/>
      <c r="F200" s="528"/>
      <c r="G200" s="528"/>
      <c r="H200" s="528"/>
      <c r="I200" s="528"/>
      <c r="J200" s="528"/>
      <c r="K200" s="528"/>
      <c r="L200" s="528"/>
      <c r="M200" s="528"/>
      <c r="N200" s="528"/>
      <c r="O200" s="528"/>
      <c r="P200" s="528"/>
      <c r="Q200" s="528"/>
      <c r="R200" s="528"/>
      <c r="S200" s="528"/>
      <c r="T200" s="528"/>
      <c r="U200" s="528"/>
      <c r="V200" s="528"/>
      <c r="W200" s="528"/>
      <c r="X200" s="528"/>
      <c r="Y200" s="528"/>
      <c r="Z200" s="528"/>
      <c r="AA200" s="528"/>
      <c r="AB200" s="593"/>
    </row>
    <row r="201" spans="1:28" ht="15.75">
      <c r="A201" s="612" t="s">
        <v>282</v>
      </c>
      <c r="B201" s="519" t="s">
        <v>164</v>
      </c>
      <c r="C201" s="519">
        <v>0.9</v>
      </c>
      <c r="D201" s="519">
        <v>0.9</v>
      </c>
      <c r="E201" s="519">
        <v>1.1</v>
      </c>
      <c r="F201" s="596"/>
      <c r="G201" s="519">
        <v>0.9</v>
      </c>
      <c r="H201" s="519">
        <v>0.9</v>
      </c>
      <c r="I201" s="519">
        <v>1.1</v>
      </c>
      <c r="J201" s="596"/>
      <c r="K201" s="519">
        <v>1.57</v>
      </c>
      <c r="L201" s="519">
        <v>1.57</v>
      </c>
      <c r="M201" s="519">
        <v>1.57</v>
      </c>
      <c r="N201" s="519">
        <v>1.57</v>
      </c>
      <c r="O201" s="596"/>
      <c r="P201" s="519">
        <v>1.57</v>
      </c>
      <c r="Q201" s="519">
        <v>1.57</v>
      </c>
      <c r="R201" s="519">
        <v>1.57</v>
      </c>
      <c r="S201" s="596"/>
      <c r="T201" s="519">
        <v>1.57</v>
      </c>
      <c r="U201" s="519">
        <v>1.57</v>
      </c>
      <c r="V201" s="519">
        <v>1.57</v>
      </c>
      <c r="W201" s="596"/>
      <c r="X201" s="519">
        <v>1.57</v>
      </c>
      <c r="Y201" s="519">
        <v>1.57</v>
      </c>
      <c r="Z201" s="519">
        <v>1.57</v>
      </c>
      <c r="AA201" s="519">
        <v>1.57</v>
      </c>
      <c r="AB201" s="596"/>
    </row>
    <row r="202" spans="1:28" ht="12.75">
      <c r="A202" s="600" t="s">
        <v>541</v>
      </c>
      <c r="B202" s="518">
        <v>1.15</v>
      </c>
      <c r="C202" s="518">
        <v>1.15</v>
      </c>
      <c r="D202" s="518">
        <v>1.15</v>
      </c>
      <c r="E202" s="518">
        <v>1.15</v>
      </c>
      <c r="F202" s="518">
        <v>1.15</v>
      </c>
      <c r="G202" s="518">
        <v>1.15</v>
      </c>
      <c r="H202" s="518">
        <v>1.15</v>
      </c>
      <c r="I202" s="518">
        <v>1.15</v>
      </c>
      <c r="J202" s="518">
        <v>1.15</v>
      </c>
      <c r="K202" s="518">
        <v>1.15</v>
      </c>
      <c r="L202" s="518">
        <v>1.15</v>
      </c>
      <c r="M202" s="518">
        <v>1.15</v>
      </c>
      <c r="N202" s="518">
        <v>1.15</v>
      </c>
      <c r="O202" s="518">
        <v>1.15</v>
      </c>
      <c r="P202" s="518">
        <v>1.15</v>
      </c>
      <c r="Q202" s="518">
        <v>1.15</v>
      </c>
      <c r="R202" s="518">
        <v>1.15</v>
      </c>
      <c r="S202" s="518">
        <v>1.15</v>
      </c>
      <c r="T202" s="518">
        <v>1.15</v>
      </c>
      <c r="U202" s="518">
        <v>1.15</v>
      </c>
      <c r="V202" s="518">
        <v>1.15</v>
      </c>
      <c r="W202" s="518">
        <v>1.15</v>
      </c>
      <c r="X202" s="518">
        <v>1.15</v>
      </c>
      <c r="Y202" s="518">
        <v>1.15</v>
      </c>
      <c r="Z202" s="518">
        <v>1.15</v>
      </c>
      <c r="AA202" s="518">
        <v>1.15</v>
      </c>
      <c r="AB202" s="570"/>
    </row>
    <row r="203" spans="1:28" ht="12.75">
      <c r="A203" s="544" t="s">
        <v>586</v>
      </c>
      <c r="B203" s="518">
        <v>1.15</v>
      </c>
      <c r="C203" s="518">
        <v>1.15</v>
      </c>
      <c r="D203" s="518">
        <v>1.15</v>
      </c>
      <c r="E203" s="518">
        <v>1.15</v>
      </c>
      <c r="F203" s="570"/>
      <c r="G203" s="518">
        <v>1.15</v>
      </c>
      <c r="H203" s="518">
        <v>1.15</v>
      </c>
      <c r="I203" s="518">
        <v>1.15</v>
      </c>
      <c r="J203" s="570"/>
      <c r="K203" s="518">
        <v>1.15</v>
      </c>
      <c r="L203" s="518">
        <v>1.15</v>
      </c>
      <c r="M203" s="518">
        <v>1.15</v>
      </c>
      <c r="N203" s="518">
        <v>1.15</v>
      </c>
      <c r="O203" s="570"/>
      <c r="P203" s="518">
        <v>1.15</v>
      </c>
      <c r="Q203" s="518">
        <v>1.15</v>
      </c>
      <c r="R203" s="518">
        <v>1.15</v>
      </c>
      <c r="S203" s="570"/>
      <c r="T203" s="518">
        <v>1.15</v>
      </c>
      <c r="U203" s="518">
        <v>1.15</v>
      </c>
      <c r="V203" s="518">
        <v>1.15</v>
      </c>
      <c r="W203" s="570"/>
      <c r="X203" s="518">
        <v>1.29</v>
      </c>
      <c r="Y203" s="518">
        <v>1.29</v>
      </c>
      <c r="Z203" s="518">
        <v>1.29</v>
      </c>
      <c r="AA203" s="518">
        <v>1.29</v>
      </c>
      <c r="AB203" s="570"/>
    </row>
    <row r="204" spans="1:28" ht="12.75">
      <c r="A204" s="544" t="s">
        <v>587</v>
      </c>
      <c r="B204" s="518"/>
      <c r="C204" s="518">
        <v>1.58</v>
      </c>
      <c r="D204" s="518">
        <v>1.58</v>
      </c>
      <c r="E204" s="518">
        <v>1.15</v>
      </c>
      <c r="F204" s="570"/>
      <c r="G204" s="518">
        <v>2</v>
      </c>
      <c r="H204" s="518">
        <v>2</v>
      </c>
      <c r="I204" s="518">
        <v>2</v>
      </c>
      <c r="J204" s="570"/>
      <c r="K204" s="518">
        <v>2</v>
      </c>
      <c r="L204" s="518">
        <v>2</v>
      </c>
      <c r="M204" s="518">
        <v>2</v>
      </c>
      <c r="N204" s="518">
        <v>2</v>
      </c>
      <c r="O204" s="570"/>
      <c r="P204" s="518">
        <v>2</v>
      </c>
      <c r="Q204" s="518">
        <v>2</v>
      </c>
      <c r="R204" s="518">
        <v>2</v>
      </c>
      <c r="S204" s="570"/>
      <c r="T204" s="518">
        <v>2</v>
      </c>
      <c r="U204" s="518">
        <v>2</v>
      </c>
      <c r="V204" s="518">
        <v>2</v>
      </c>
      <c r="W204" s="570"/>
      <c r="X204" s="518">
        <v>2</v>
      </c>
      <c r="Y204" s="518">
        <v>2</v>
      </c>
      <c r="Z204" s="518">
        <v>2</v>
      </c>
      <c r="AA204" s="518">
        <v>2</v>
      </c>
      <c r="AB204" s="570"/>
    </row>
    <row r="205" spans="1:28" ht="12.75">
      <c r="A205" s="599" t="s">
        <v>542</v>
      </c>
      <c r="B205" s="518">
        <v>0.5</v>
      </c>
      <c r="C205" s="518">
        <v>1.57</v>
      </c>
      <c r="D205" s="518">
        <v>1.57</v>
      </c>
      <c r="E205" s="518">
        <v>1.57</v>
      </c>
      <c r="F205" s="570"/>
      <c r="G205" s="518">
        <v>1.57</v>
      </c>
      <c r="H205" s="518">
        <v>1.57</v>
      </c>
      <c r="I205" s="518">
        <v>1.57</v>
      </c>
      <c r="J205" s="570"/>
      <c r="K205" s="518">
        <v>1.57</v>
      </c>
      <c r="L205" s="518">
        <v>1.57</v>
      </c>
      <c r="M205" s="518">
        <v>1.57</v>
      </c>
      <c r="N205" s="518">
        <v>1.57</v>
      </c>
      <c r="O205" s="570"/>
      <c r="P205" s="518">
        <v>1.57</v>
      </c>
      <c r="Q205" s="518">
        <v>1.57</v>
      </c>
      <c r="R205" s="518">
        <v>1.57</v>
      </c>
      <c r="S205" s="570"/>
      <c r="T205" s="518">
        <v>1.57</v>
      </c>
      <c r="U205" s="518">
        <v>1.57</v>
      </c>
      <c r="V205" s="518">
        <v>1.57</v>
      </c>
      <c r="W205" s="570"/>
      <c r="X205" s="518">
        <v>1.57</v>
      </c>
      <c r="Y205" s="518">
        <v>1.57</v>
      </c>
      <c r="Z205" s="518">
        <v>1.57</v>
      </c>
      <c r="AA205" s="518">
        <v>1.57</v>
      </c>
      <c r="AB205" s="570"/>
    </row>
    <row r="206" spans="1:28" ht="15.75">
      <c r="A206" s="613" t="s">
        <v>285</v>
      </c>
      <c r="B206" s="530">
        <v>1.29</v>
      </c>
      <c r="C206" s="530">
        <v>1.29</v>
      </c>
      <c r="D206" s="530">
        <v>1.29</v>
      </c>
      <c r="E206" s="530">
        <v>1.29</v>
      </c>
      <c r="F206" s="590"/>
      <c r="G206" s="530">
        <v>1.29</v>
      </c>
      <c r="H206" s="530">
        <v>1.29</v>
      </c>
      <c r="I206" s="530">
        <v>1.29</v>
      </c>
      <c r="J206" s="590"/>
      <c r="K206" s="530">
        <v>1.29</v>
      </c>
      <c r="L206" s="530">
        <v>1.29</v>
      </c>
      <c r="M206" s="530">
        <v>1.29</v>
      </c>
      <c r="N206" s="530">
        <v>1.29</v>
      </c>
      <c r="O206" s="590"/>
      <c r="P206" s="530">
        <v>1.29</v>
      </c>
      <c r="Q206" s="530">
        <v>1.29</v>
      </c>
      <c r="R206" s="530">
        <v>1.29</v>
      </c>
      <c r="S206" s="590"/>
      <c r="T206" s="530">
        <v>1.29</v>
      </c>
      <c r="U206" s="530">
        <v>1.29</v>
      </c>
      <c r="V206" s="530">
        <v>1.29</v>
      </c>
      <c r="W206" s="590"/>
      <c r="X206" s="530">
        <v>2.14</v>
      </c>
      <c r="Y206" s="530">
        <v>2.14</v>
      </c>
      <c r="Z206" s="530">
        <v>2.14</v>
      </c>
      <c r="AA206" s="530">
        <v>2.14</v>
      </c>
      <c r="AB206" s="590"/>
    </row>
    <row r="207" spans="1:28" ht="12.75">
      <c r="A207" s="552" t="s">
        <v>96</v>
      </c>
      <c r="B207" s="528"/>
      <c r="C207" s="528"/>
      <c r="D207" s="528"/>
      <c r="E207" s="528"/>
      <c r="F207" s="528"/>
      <c r="G207" s="528"/>
      <c r="H207" s="528"/>
      <c r="I207" s="528"/>
      <c r="J207" s="528"/>
      <c r="K207" s="528"/>
      <c r="L207" s="528"/>
      <c r="M207" s="528"/>
      <c r="N207" s="528"/>
      <c r="O207" s="528"/>
      <c r="P207" s="528"/>
      <c r="Q207" s="528"/>
      <c r="R207" s="528"/>
      <c r="S207" s="528"/>
      <c r="T207" s="528"/>
      <c r="U207" s="528"/>
      <c r="V207" s="528"/>
      <c r="W207" s="528"/>
      <c r="X207" s="528"/>
      <c r="Y207" s="528"/>
      <c r="Z207" s="528"/>
      <c r="AA207" s="528"/>
      <c r="AB207" s="593"/>
    </row>
    <row r="208" spans="1:28" ht="12.75">
      <c r="A208" s="567" t="s">
        <v>286</v>
      </c>
      <c r="B208" s="519"/>
      <c r="C208" s="519"/>
      <c r="D208" s="519"/>
      <c r="E208" s="519"/>
      <c r="F208" s="596"/>
      <c r="G208" s="519"/>
      <c r="H208" s="519"/>
      <c r="I208" s="519"/>
      <c r="J208" s="596"/>
      <c r="K208" s="519"/>
      <c r="L208" s="519"/>
      <c r="M208" s="519"/>
      <c r="N208" s="519"/>
      <c r="O208" s="596"/>
      <c r="P208" s="519"/>
      <c r="Q208" s="519"/>
      <c r="R208" s="519"/>
      <c r="S208" s="596"/>
      <c r="T208" s="519"/>
      <c r="U208" s="519"/>
      <c r="V208" s="519"/>
      <c r="W208" s="596"/>
      <c r="X208" s="541"/>
      <c r="Y208" s="519"/>
      <c r="Z208" s="519"/>
      <c r="AA208" s="519"/>
      <c r="AB208" s="596"/>
    </row>
    <row r="209" spans="1:28" ht="12.75">
      <c r="A209" s="571" t="s">
        <v>415</v>
      </c>
      <c r="B209" s="514"/>
      <c r="C209" s="514"/>
      <c r="D209" s="514"/>
      <c r="E209" s="514"/>
      <c r="F209" s="570"/>
      <c r="G209" s="514"/>
      <c r="H209" s="514"/>
      <c r="I209" s="514"/>
      <c r="J209" s="570"/>
      <c r="K209" s="514"/>
      <c r="L209" s="514"/>
      <c r="M209" s="514"/>
      <c r="N209" s="514"/>
      <c r="O209" s="570"/>
      <c r="P209" s="514"/>
      <c r="Q209" s="514"/>
      <c r="R209" s="514"/>
      <c r="S209" s="570"/>
      <c r="T209" s="514"/>
      <c r="U209" s="514"/>
      <c r="V209" s="514"/>
      <c r="W209" s="570"/>
      <c r="X209" s="534"/>
      <c r="Y209" s="514"/>
      <c r="Z209" s="514"/>
      <c r="AA209" s="514"/>
      <c r="AB209" s="570"/>
    </row>
    <row r="210" spans="1:28" ht="12.75">
      <c r="A210" s="571" t="s">
        <v>282</v>
      </c>
      <c r="B210" s="514"/>
      <c r="C210" s="514"/>
      <c r="D210" s="514"/>
      <c r="E210" s="514"/>
      <c r="F210" s="570">
        <v>0.9</v>
      </c>
      <c r="G210" s="514"/>
      <c r="H210" s="514"/>
      <c r="I210" s="514"/>
      <c r="J210" s="570">
        <v>0.9</v>
      </c>
      <c r="K210" s="514"/>
      <c r="L210" s="514"/>
      <c r="M210" s="514"/>
      <c r="N210" s="514"/>
      <c r="O210" s="570"/>
      <c r="P210" s="514"/>
      <c r="Q210" s="514"/>
      <c r="R210" s="514"/>
      <c r="S210" s="570">
        <v>0.9</v>
      </c>
      <c r="T210" s="514"/>
      <c r="U210" s="514"/>
      <c r="V210" s="514"/>
      <c r="W210" s="570">
        <v>0.9</v>
      </c>
      <c r="X210" s="534"/>
      <c r="Y210" s="514"/>
      <c r="Z210" s="514"/>
      <c r="AA210" s="514"/>
      <c r="AB210" s="570">
        <v>0.8</v>
      </c>
    </row>
    <row r="211" spans="1:28" ht="12.75">
      <c r="A211" s="600" t="s">
        <v>541</v>
      </c>
      <c r="B211" s="514"/>
      <c r="C211" s="514"/>
      <c r="D211" s="514"/>
      <c r="E211" s="514"/>
      <c r="F211" s="570">
        <v>0.3</v>
      </c>
      <c r="G211" s="514"/>
      <c r="H211" s="514"/>
      <c r="I211" s="514"/>
      <c r="J211" s="570">
        <v>0.3</v>
      </c>
      <c r="K211" s="514"/>
      <c r="L211" s="514"/>
      <c r="M211" s="514"/>
      <c r="N211" s="514"/>
      <c r="O211" s="570"/>
      <c r="P211" s="514"/>
      <c r="Q211" s="514"/>
      <c r="R211" s="514"/>
      <c r="S211" s="570">
        <v>0.3</v>
      </c>
      <c r="T211" s="514"/>
      <c r="U211" s="514"/>
      <c r="V211" s="514"/>
      <c r="W211" s="570">
        <v>0.3</v>
      </c>
      <c r="X211" s="534"/>
      <c r="Y211" s="514"/>
      <c r="Z211" s="514"/>
      <c r="AA211" s="514"/>
      <c r="AB211" s="570">
        <v>0.4</v>
      </c>
    </row>
    <row r="212" spans="1:28" ht="12.75">
      <c r="A212" s="599" t="s">
        <v>542</v>
      </c>
      <c r="B212" s="514"/>
      <c r="C212" s="514"/>
      <c r="D212" s="514"/>
      <c r="E212" s="514"/>
      <c r="F212" s="570">
        <v>0.4</v>
      </c>
      <c r="G212" s="514"/>
      <c r="H212" s="514"/>
      <c r="I212" s="514"/>
      <c r="J212" s="570">
        <v>0.4</v>
      </c>
      <c r="K212" s="514"/>
      <c r="L212" s="514"/>
      <c r="M212" s="514"/>
      <c r="N212" s="514"/>
      <c r="O212" s="570"/>
      <c r="P212" s="514"/>
      <c r="Q212" s="514"/>
      <c r="R212" s="514"/>
      <c r="S212" s="570">
        <v>0.4</v>
      </c>
      <c r="T212" s="514"/>
      <c r="U212" s="514"/>
      <c r="V212" s="514"/>
      <c r="W212" s="570">
        <v>0.4</v>
      </c>
      <c r="X212" s="534"/>
      <c r="Y212" s="514"/>
      <c r="Z212" s="514"/>
      <c r="AA212" s="514"/>
      <c r="AB212" s="570">
        <v>0.5</v>
      </c>
    </row>
    <row r="213" spans="1:28" ht="12.75">
      <c r="A213" s="571" t="s">
        <v>288</v>
      </c>
      <c r="B213" s="514">
        <v>1.14</v>
      </c>
      <c r="C213" s="514">
        <v>1.14</v>
      </c>
      <c r="D213" s="514">
        <v>1.14</v>
      </c>
      <c r="E213" s="514">
        <v>1.14</v>
      </c>
      <c r="F213" s="514">
        <v>1.14</v>
      </c>
      <c r="G213" s="514">
        <v>1.14</v>
      </c>
      <c r="H213" s="514">
        <v>1.14</v>
      </c>
      <c r="I213" s="514">
        <v>1.14</v>
      </c>
      <c r="J213" s="570">
        <v>2.5</v>
      </c>
      <c r="K213" s="514">
        <v>0.9</v>
      </c>
      <c r="L213" s="514">
        <v>0.9</v>
      </c>
      <c r="M213" s="514">
        <v>0.9</v>
      </c>
      <c r="N213" s="514">
        <v>0.9</v>
      </c>
      <c r="O213" s="570"/>
      <c r="P213" s="514">
        <v>1.14</v>
      </c>
      <c r="Q213" s="514">
        <v>1.14</v>
      </c>
      <c r="R213" s="514">
        <v>1.14</v>
      </c>
      <c r="S213" s="514">
        <v>1.14</v>
      </c>
      <c r="T213" s="514">
        <v>1.14</v>
      </c>
      <c r="U213" s="514">
        <v>1.14</v>
      </c>
      <c r="V213" s="514">
        <v>1.14</v>
      </c>
      <c r="W213" s="570">
        <v>2.5</v>
      </c>
      <c r="X213" s="514">
        <v>1.29</v>
      </c>
      <c r="Y213" s="514">
        <v>1.29</v>
      </c>
      <c r="Z213" s="514">
        <v>1.29</v>
      </c>
      <c r="AA213" s="514">
        <v>1.29</v>
      </c>
      <c r="AB213" s="570">
        <v>2.5</v>
      </c>
    </row>
    <row r="214" spans="1:28" ht="12.75">
      <c r="A214" s="571" t="s">
        <v>289</v>
      </c>
      <c r="B214" s="514">
        <v>1</v>
      </c>
      <c r="C214" s="514">
        <v>1</v>
      </c>
      <c r="D214" s="514">
        <v>1</v>
      </c>
      <c r="E214" s="514">
        <v>1</v>
      </c>
      <c r="F214" s="514">
        <v>1</v>
      </c>
      <c r="G214" s="514">
        <v>1</v>
      </c>
      <c r="H214" s="514">
        <v>1</v>
      </c>
      <c r="I214" s="514">
        <v>1</v>
      </c>
      <c r="J214" s="514">
        <v>1</v>
      </c>
      <c r="K214" s="514"/>
      <c r="L214" s="514"/>
      <c r="M214" s="514"/>
      <c r="N214" s="514"/>
      <c r="O214" s="570"/>
      <c r="P214" s="514">
        <v>1</v>
      </c>
      <c r="Q214" s="514">
        <v>1</v>
      </c>
      <c r="R214" s="514">
        <v>1</v>
      </c>
      <c r="S214" s="514">
        <v>1</v>
      </c>
      <c r="T214" s="514">
        <v>1</v>
      </c>
      <c r="U214" s="514">
        <v>1</v>
      </c>
      <c r="V214" s="514">
        <v>1</v>
      </c>
      <c r="W214" s="570"/>
      <c r="X214" s="534"/>
      <c r="Y214" s="514"/>
      <c r="Z214" s="514"/>
      <c r="AA214" s="514"/>
      <c r="AB214" s="570"/>
    </row>
    <row r="215" spans="1:28" ht="12.75">
      <c r="A215" s="571" t="s">
        <v>97</v>
      </c>
      <c r="B215" s="520" t="s">
        <v>588</v>
      </c>
      <c r="C215" s="520"/>
      <c r="D215" s="520"/>
      <c r="E215" s="520"/>
      <c r="F215" s="520"/>
      <c r="G215" s="520"/>
      <c r="H215" s="520"/>
      <c r="I215" s="520"/>
      <c r="J215" s="520"/>
      <c r="K215" s="520"/>
      <c r="L215" s="520"/>
      <c r="M215" s="520"/>
      <c r="N215" s="520"/>
      <c r="O215" s="520"/>
      <c r="P215" s="520"/>
      <c r="Q215" s="520"/>
      <c r="R215" s="520"/>
      <c r="S215" s="520"/>
      <c r="T215" s="520"/>
      <c r="U215" s="520"/>
      <c r="V215" s="520"/>
      <c r="W215" s="520"/>
      <c r="X215" s="520"/>
      <c r="Y215" s="520"/>
      <c r="Z215" s="520"/>
      <c r="AA215" s="520"/>
      <c r="AB215" s="520"/>
    </row>
    <row r="216" spans="1:28" ht="12.75">
      <c r="A216" s="571" t="s">
        <v>614</v>
      </c>
      <c r="B216" s="514">
        <v>0.9</v>
      </c>
      <c r="C216" s="514">
        <v>0.9</v>
      </c>
      <c r="D216" s="514">
        <v>0.9</v>
      </c>
      <c r="E216" s="514">
        <v>0.9</v>
      </c>
      <c r="F216" s="570"/>
      <c r="G216" s="514">
        <v>0.9</v>
      </c>
      <c r="H216" s="514">
        <v>0.9</v>
      </c>
      <c r="I216" s="514">
        <v>0.9</v>
      </c>
      <c r="J216" s="570"/>
      <c r="K216" s="514">
        <v>0.9</v>
      </c>
      <c r="L216" s="514">
        <v>0.9</v>
      </c>
      <c r="M216" s="514">
        <v>0.9</v>
      </c>
      <c r="N216" s="514">
        <v>0.9</v>
      </c>
      <c r="O216" s="570"/>
      <c r="P216" s="514">
        <v>1.71</v>
      </c>
      <c r="Q216" s="514">
        <v>1.71</v>
      </c>
      <c r="R216" s="514">
        <v>1.71</v>
      </c>
      <c r="S216" s="570"/>
      <c r="T216" s="514">
        <v>1.71</v>
      </c>
      <c r="U216" s="514">
        <v>1.71</v>
      </c>
      <c r="V216" s="514">
        <v>1.71</v>
      </c>
      <c r="W216" s="570"/>
      <c r="X216" s="514">
        <v>0.9</v>
      </c>
      <c r="Y216" s="514">
        <v>0.9</v>
      </c>
      <c r="Z216" s="514">
        <v>0.9</v>
      </c>
      <c r="AA216" s="514">
        <v>0.9</v>
      </c>
      <c r="AB216" s="570">
        <v>2.3</v>
      </c>
    </row>
    <row r="217" spans="1:28" ht="12.75">
      <c r="A217" s="614" t="s">
        <v>418</v>
      </c>
      <c r="B217" s="514">
        <v>1.2</v>
      </c>
      <c r="C217" s="514">
        <v>1.2</v>
      </c>
      <c r="D217" s="514">
        <v>1.2</v>
      </c>
      <c r="E217" s="514">
        <v>1.2</v>
      </c>
      <c r="F217" s="570"/>
      <c r="G217" s="514">
        <v>1.2</v>
      </c>
      <c r="H217" s="514">
        <v>1.2</v>
      </c>
      <c r="I217" s="514">
        <v>1.2</v>
      </c>
      <c r="J217" s="570"/>
      <c r="K217" s="514"/>
      <c r="L217" s="514"/>
      <c r="M217" s="514"/>
      <c r="N217" s="514"/>
      <c r="O217" s="570"/>
      <c r="P217" s="514">
        <v>1.2</v>
      </c>
      <c r="Q217" s="514">
        <v>1.2</v>
      </c>
      <c r="R217" s="514">
        <v>1.2</v>
      </c>
      <c r="S217" s="570"/>
      <c r="T217" s="514">
        <v>1.2</v>
      </c>
      <c r="U217" s="514">
        <v>1.2</v>
      </c>
      <c r="V217" s="514">
        <v>1.2</v>
      </c>
      <c r="W217" s="570"/>
      <c r="X217" s="514">
        <v>1.2</v>
      </c>
      <c r="Y217" s="514">
        <v>1.2</v>
      </c>
      <c r="Z217" s="514">
        <v>1.2</v>
      </c>
      <c r="AA217" s="514">
        <v>1.2</v>
      </c>
      <c r="AB217" s="570"/>
    </row>
    <row r="218" spans="1:28" ht="12.75">
      <c r="A218" s="571" t="s">
        <v>419</v>
      </c>
      <c r="B218" s="514">
        <v>1.6</v>
      </c>
      <c r="C218" s="514">
        <v>1.6</v>
      </c>
      <c r="D218" s="514">
        <v>1.6</v>
      </c>
      <c r="E218" s="514">
        <v>1.6</v>
      </c>
      <c r="F218" s="570"/>
      <c r="G218" s="514">
        <v>1.6</v>
      </c>
      <c r="H218" s="514">
        <v>1.6</v>
      </c>
      <c r="I218" s="514">
        <v>1.6</v>
      </c>
      <c r="J218" s="570"/>
      <c r="K218" s="514">
        <v>1.6</v>
      </c>
      <c r="L218" s="514">
        <v>1.6</v>
      </c>
      <c r="M218" s="514">
        <v>1.6</v>
      </c>
      <c r="N218" s="514">
        <v>1.6</v>
      </c>
      <c r="O218" s="570"/>
      <c r="P218" s="514">
        <v>1.6</v>
      </c>
      <c r="Q218" s="514">
        <v>1.6</v>
      </c>
      <c r="R218" s="514">
        <v>1.6</v>
      </c>
      <c r="S218" s="570"/>
      <c r="T218" s="514">
        <v>1.6</v>
      </c>
      <c r="U218" s="514">
        <v>1.6</v>
      </c>
      <c r="V218" s="514">
        <v>1.6</v>
      </c>
      <c r="W218" s="570"/>
      <c r="X218" s="514">
        <v>1.6</v>
      </c>
      <c r="Y218" s="514">
        <v>1.6</v>
      </c>
      <c r="Z218" s="514">
        <v>1.6</v>
      </c>
      <c r="AA218" s="514">
        <v>1.6</v>
      </c>
      <c r="AB218" s="570"/>
    </row>
    <row r="219" spans="1:28" ht="12.75">
      <c r="A219" s="571" t="s">
        <v>510</v>
      </c>
      <c r="B219" s="514"/>
      <c r="C219" s="514"/>
      <c r="D219" s="514"/>
      <c r="E219" s="514"/>
      <c r="F219" s="570">
        <v>2.8</v>
      </c>
      <c r="G219" s="514"/>
      <c r="H219" s="514"/>
      <c r="I219" s="514"/>
      <c r="J219" s="570">
        <v>2.8</v>
      </c>
      <c r="K219" s="514"/>
      <c r="L219" s="514"/>
      <c r="M219" s="514"/>
      <c r="N219" s="514"/>
      <c r="O219" s="570"/>
      <c r="P219" s="514"/>
      <c r="Q219" s="514"/>
      <c r="R219" s="514"/>
      <c r="S219" s="570">
        <v>2.8</v>
      </c>
      <c r="T219" s="514"/>
      <c r="U219" s="514"/>
      <c r="V219" s="514"/>
      <c r="W219" s="570">
        <v>2.8</v>
      </c>
      <c r="X219" s="534"/>
      <c r="Y219" s="514"/>
      <c r="Z219" s="514"/>
      <c r="AA219" s="514"/>
      <c r="AB219" s="570"/>
    </row>
    <row r="220" spans="1:28" ht="12.75">
      <c r="A220" s="571" t="s">
        <v>421</v>
      </c>
      <c r="B220" s="514"/>
      <c r="C220" s="514"/>
      <c r="D220" s="514"/>
      <c r="E220" s="514"/>
      <c r="F220" s="570">
        <v>1.3</v>
      </c>
      <c r="G220" s="514"/>
      <c r="H220" s="514"/>
      <c r="I220" s="514"/>
      <c r="J220" s="570">
        <v>1.3</v>
      </c>
      <c r="K220" s="514"/>
      <c r="L220" s="514"/>
      <c r="M220" s="514"/>
      <c r="N220" s="514"/>
      <c r="O220" s="570"/>
      <c r="P220" s="514"/>
      <c r="Q220" s="514"/>
      <c r="R220" s="514"/>
      <c r="S220" s="570">
        <v>1.3</v>
      </c>
      <c r="T220" s="514"/>
      <c r="U220" s="514"/>
      <c r="V220" s="514"/>
      <c r="W220" s="570">
        <v>1.3</v>
      </c>
      <c r="X220" s="534"/>
      <c r="Y220" s="514"/>
      <c r="Z220" s="514"/>
      <c r="AA220" s="514"/>
      <c r="AB220" s="570"/>
    </row>
    <row r="221" spans="1:28" ht="15.75">
      <c r="A221" s="602" t="s">
        <v>165</v>
      </c>
      <c r="B221" s="531"/>
      <c r="C221" s="531"/>
      <c r="D221" s="531"/>
      <c r="E221" s="531"/>
      <c r="F221" s="531"/>
      <c r="G221" s="531"/>
      <c r="H221" s="531"/>
      <c r="I221" s="531"/>
      <c r="J221" s="531"/>
      <c r="K221" s="531"/>
      <c r="L221" s="531"/>
      <c r="M221" s="531"/>
      <c r="N221" s="531"/>
      <c r="O221" s="531"/>
      <c r="P221" s="531"/>
      <c r="Q221" s="531"/>
      <c r="R221" s="531"/>
      <c r="S221" s="531"/>
      <c r="T221" s="531"/>
      <c r="U221" s="531"/>
      <c r="V221" s="531"/>
      <c r="W221" s="531"/>
      <c r="X221" s="531"/>
      <c r="Y221" s="531"/>
      <c r="Z221" s="531"/>
      <c r="AA221" s="531"/>
      <c r="AB221" s="603"/>
    </row>
    <row r="222" spans="1:28" ht="12.75">
      <c r="A222" s="552" t="s">
        <v>101</v>
      </c>
      <c r="B222" s="528"/>
      <c r="C222" s="528"/>
      <c r="D222" s="528"/>
      <c r="E222" s="528"/>
      <c r="F222" s="528"/>
      <c r="G222" s="528"/>
      <c r="H222" s="528"/>
      <c r="I222" s="528"/>
      <c r="J222" s="528"/>
      <c r="K222" s="528"/>
      <c r="L222" s="528"/>
      <c r="M222" s="528"/>
      <c r="N222" s="528"/>
      <c r="O222" s="528"/>
      <c r="P222" s="528"/>
      <c r="Q222" s="528"/>
      <c r="R222" s="528"/>
      <c r="S222" s="528"/>
      <c r="T222" s="528"/>
      <c r="U222" s="528"/>
      <c r="V222" s="528"/>
      <c r="W222" s="528"/>
      <c r="X222" s="528"/>
      <c r="Y222" s="528"/>
      <c r="Z222" s="528"/>
      <c r="AA222" s="528"/>
      <c r="AB222" s="593"/>
    </row>
    <row r="223" spans="1:28" ht="12.75">
      <c r="A223" s="567" t="s">
        <v>291</v>
      </c>
      <c r="B223" s="519">
        <v>1425</v>
      </c>
      <c r="C223" s="519"/>
      <c r="D223" s="519">
        <v>1425</v>
      </c>
      <c r="E223" s="519"/>
      <c r="F223" s="596"/>
      <c r="G223" s="519">
        <v>1425</v>
      </c>
      <c r="H223" s="519"/>
      <c r="I223" s="519">
        <v>1425</v>
      </c>
      <c r="J223" s="596"/>
      <c r="K223" s="519">
        <v>1675</v>
      </c>
      <c r="L223" s="519"/>
      <c r="M223" s="519">
        <v>1675</v>
      </c>
      <c r="N223" s="519"/>
      <c r="O223" s="596"/>
      <c r="P223" s="519">
        <v>1500</v>
      </c>
      <c r="Q223" s="519"/>
      <c r="R223" s="519">
        <v>1500</v>
      </c>
      <c r="S223" s="596"/>
      <c r="T223" s="519">
        <v>1500</v>
      </c>
      <c r="U223" s="519"/>
      <c r="V223" s="519">
        <v>1500</v>
      </c>
      <c r="W223" s="596"/>
      <c r="X223" s="519">
        <v>1650</v>
      </c>
      <c r="Y223" s="519"/>
      <c r="Z223" s="519">
        <v>1650</v>
      </c>
      <c r="AA223" s="519"/>
      <c r="AB223" s="596"/>
    </row>
    <row r="224" spans="1:28" ht="12.75">
      <c r="A224" s="571" t="s">
        <v>608</v>
      </c>
      <c r="B224" s="518">
        <v>0.79</v>
      </c>
      <c r="C224" s="518">
        <v>0.79</v>
      </c>
      <c r="D224" s="518">
        <v>0.79</v>
      </c>
      <c r="E224" s="518">
        <v>0.79</v>
      </c>
      <c r="F224" s="570"/>
      <c r="G224" s="518">
        <v>0.79</v>
      </c>
      <c r="H224" s="518">
        <v>0.79</v>
      </c>
      <c r="I224" s="518">
        <v>0.79</v>
      </c>
      <c r="J224" s="570"/>
      <c r="K224" s="514"/>
      <c r="L224" s="514"/>
      <c r="M224" s="514"/>
      <c r="N224" s="514"/>
      <c r="O224" s="570"/>
      <c r="P224" s="518">
        <v>0.79</v>
      </c>
      <c r="Q224" s="518">
        <v>0.79</v>
      </c>
      <c r="R224" s="518">
        <v>0.79</v>
      </c>
      <c r="S224" s="570"/>
      <c r="T224" s="518">
        <v>0.79</v>
      </c>
      <c r="U224" s="518">
        <v>0.79</v>
      </c>
      <c r="V224" s="518">
        <v>0.79</v>
      </c>
      <c r="W224" s="570"/>
      <c r="X224" s="514">
        <v>1.1</v>
      </c>
      <c r="Y224" s="514">
        <v>1.1</v>
      </c>
      <c r="Z224" s="514">
        <v>1.1</v>
      </c>
      <c r="AA224" s="514">
        <v>1.1</v>
      </c>
      <c r="AB224" s="570"/>
    </row>
    <row r="225" spans="1:28" ht="12.75">
      <c r="A225" s="571" t="s">
        <v>609</v>
      </c>
      <c r="B225" s="514"/>
      <c r="C225" s="514"/>
      <c r="D225" s="514"/>
      <c r="E225" s="514"/>
      <c r="F225" s="570"/>
      <c r="G225" s="514"/>
      <c r="H225" s="514"/>
      <c r="I225" s="514"/>
      <c r="J225" s="570"/>
      <c r="K225" s="514"/>
      <c r="L225" s="514"/>
      <c r="M225" s="514"/>
      <c r="N225" s="514"/>
      <c r="O225" s="570"/>
      <c r="P225" s="514"/>
      <c r="Q225" s="514"/>
      <c r="R225" s="514"/>
      <c r="S225" s="570"/>
      <c r="T225" s="514"/>
      <c r="U225" s="514"/>
      <c r="V225" s="514"/>
      <c r="W225" s="570"/>
      <c r="X225" s="514">
        <v>1.3</v>
      </c>
      <c r="Y225" s="514">
        <v>1.3</v>
      </c>
      <c r="Z225" s="514">
        <v>1.3</v>
      </c>
      <c r="AA225" s="514">
        <v>1.3</v>
      </c>
      <c r="AB225" s="570"/>
    </row>
    <row r="226" spans="1:28" ht="12.75">
      <c r="A226" s="571" t="s">
        <v>166</v>
      </c>
      <c r="B226" s="514">
        <v>1.3</v>
      </c>
      <c r="C226" s="514">
        <v>1.3</v>
      </c>
      <c r="D226" s="514">
        <v>1.3</v>
      </c>
      <c r="E226" s="514">
        <v>1.3</v>
      </c>
      <c r="F226" s="570"/>
      <c r="G226" s="514">
        <v>1.3</v>
      </c>
      <c r="H226" s="514">
        <v>1.3</v>
      </c>
      <c r="I226" s="514">
        <v>1.3</v>
      </c>
      <c r="J226" s="570"/>
      <c r="K226" s="514"/>
      <c r="L226" s="514"/>
      <c r="M226" s="514"/>
      <c r="N226" s="514"/>
      <c r="O226" s="570"/>
      <c r="P226" s="514">
        <v>1.3</v>
      </c>
      <c r="Q226" s="514">
        <v>1.3</v>
      </c>
      <c r="R226" s="514">
        <v>1.3</v>
      </c>
      <c r="S226" s="570"/>
      <c r="T226" s="514">
        <v>1.3</v>
      </c>
      <c r="U226" s="514">
        <v>1.3</v>
      </c>
      <c r="V226" s="514">
        <v>1.3</v>
      </c>
      <c r="W226" s="570"/>
      <c r="X226" s="514"/>
      <c r="Y226" s="514"/>
      <c r="Z226" s="514"/>
      <c r="AA226" s="514"/>
      <c r="AB226" s="570"/>
    </row>
    <row r="227" spans="1:28" ht="12.75">
      <c r="A227" s="571" t="s">
        <v>307</v>
      </c>
      <c r="B227" s="514">
        <v>1125</v>
      </c>
      <c r="C227" s="514">
        <v>1125</v>
      </c>
      <c r="D227" s="514">
        <v>1200</v>
      </c>
      <c r="E227" s="514">
        <v>1200</v>
      </c>
      <c r="F227" s="514">
        <v>1200</v>
      </c>
      <c r="G227" s="514">
        <v>1200</v>
      </c>
      <c r="H227" s="514">
        <v>1200</v>
      </c>
      <c r="I227" s="514">
        <v>1200</v>
      </c>
      <c r="J227" s="514">
        <v>1200</v>
      </c>
      <c r="K227" s="514">
        <v>1200</v>
      </c>
      <c r="L227" s="514">
        <v>1200</v>
      </c>
      <c r="M227" s="514">
        <v>1200</v>
      </c>
      <c r="N227" s="514">
        <v>1200</v>
      </c>
      <c r="O227" s="514">
        <v>1200</v>
      </c>
      <c r="P227" s="514">
        <v>1250</v>
      </c>
      <c r="Q227" s="514">
        <v>1250</v>
      </c>
      <c r="R227" s="514">
        <v>1250</v>
      </c>
      <c r="S227" s="514">
        <v>1200</v>
      </c>
      <c r="T227" s="514">
        <v>1250</v>
      </c>
      <c r="U227" s="514">
        <v>1250</v>
      </c>
      <c r="V227" s="514">
        <v>1250</v>
      </c>
      <c r="W227" s="570"/>
      <c r="X227" s="514">
        <v>1500</v>
      </c>
      <c r="Y227" s="514">
        <v>1500</v>
      </c>
      <c r="Z227" s="514">
        <v>1500</v>
      </c>
      <c r="AA227" s="514">
        <v>1500</v>
      </c>
      <c r="AB227" s="570"/>
    </row>
    <row r="228" spans="1:28" ht="15.75">
      <c r="A228" s="511" t="s">
        <v>167</v>
      </c>
      <c r="B228" s="520"/>
      <c r="C228" s="520"/>
      <c r="D228" s="520"/>
      <c r="E228" s="520"/>
      <c r="F228" s="520"/>
      <c r="G228" s="520"/>
      <c r="H228" s="520"/>
      <c r="I228" s="520"/>
      <c r="J228" s="520"/>
      <c r="K228" s="520"/>
      <c r="L228" s="520"/>
      <c r="M228" s="520"/>
      <c r="N228" s="520"/>
      <c r="O228" s="520"/>
      <c r="P228" s="520"/>
      <c r="Q228" s="520"/>
      <c r="R228" s="520"/>
      <c r="S228" s="520"/>
      <c r="T228" s="520"/>
      <c r="U228" s="520"/>
      <c r="V228" s="520"/>
      <c r="W228" s="520"/>
      <c r="X228" s="520"/>
      <c r="Y228" s="520"/>
      <c r="Z228" s="520"/>
      <c r="AA228" s="520"/>
      <c r="AB228" s="520"/>
    </row>
    <row r="229" spans="1:28" ht="12.75">
      <c r="A229" s="571" t="s">
        <v>295</v>
      </c>
      <c r="B229" s="514">
        <v>800</v>
      </c>
      <c r="C229" s="514">
        <v>800</v>
      </c>
      <c r="D229" s="514">
        <v>800</v>
      </c>
      <c r="E229" s="514">
        <v>800</v>
      </c>
      <c r="F229" s="570"/>
      <c r="G229" s="514">
        <v>800</v>
      </c>
      <c r="H229" s="514">
        <v>800</v>
      </c>
      <c r="I229" s="514">
        <v>800</v>
      </c>
      <c r="J229" s="570"/>
      <c r="K229" s="514">
        <v>1125</v>
      </c>
      <c r="L229" s="514">
        <v>1125</v>
      </c>
      <c r="M229" s="514">
        <v>1125</v>
      </c>
      <c r="N229" s="514">
        <v>1125</v>
      </c>
      <c r="O229" s="570"/>
      <c r="P229" s="514">
        <v>800</v>
      </c>
      <c r="Q229" s="514">
        <v>800</v>
      </c>
      <c r="R229" s="514">
        <v>800</v>
      </c>
      <c r="S229" s="570"/>
      <c r="T229" s="514">
        <v>800</v>
      </c>
      <c r="U229" s="514">
        <v>800</v>
      </c>
      <c r="V229" s="514">
        <v>800</v>
      </c>
      <c r="W229" s="570"/>
      <c r="X229" s="534">
        <v>1125</v>
      </c>
      <c r="Y229" s="514">
        <v>1125</v>
      </c>
      <c r="Z229" s="514">
        <v>1125</v>
      </c>
      <c r="AA229" s="514">
        <v>1125</v>
      </c>
      <c r="AB229" s="570"/>
    </row>
    <row r="230" spans="1:28" ht="12.75">
      <c r="A230" s="571" t="s">
        <v>549</v>
      </c>
      <c r="B230" s="514">
        <v>200</v>
      </c>
      <c r="C230" s="514">
        <v>200</v>
      </c>
      <c r="D230" s="514">
        <v>200</v>
      </c>
      <c r="E230" s="514">
        <v>200</v>
      </c>
      <c r="F230" s="570"/>
      <c r="G230" s="514">
        <v>200</v>
      </c>
      <c r="H230" s="514">
        <v>200</v>
      </c>
      <c r="I230" s="514">
        <v>200</v>
      </c>
      <c r="J230" s="570"/>
      <c r="K230" s="514">
        <v>200</v>
      </c>
      <c r="L230" s="514">
        <v>200</v>
      </c>
      <c r="M230" s="514">
        <v>200</v>
      </c>
      <c r="N230" s="514">
        <v>200</v>
      </c>
      <c r="O230" s="570"/>
      <c r="P230" s="514">
        <v>200</v>
      </c>
      <c r="Q230" s="514">
        <v>200</v>
      </c>
      <c r="R230" s="514">
        <v>200</v>
      </c>
      <c r="S230" s="570"/>
      <c r="T230" s="514">
        <v>200</v>
      </c>
      <c r="U230" s="514">
        <v>200</v>
      </c>
      <c r="V230" s="514">
        <v>200</v>
      </c>
      <c r="W230" s="570"/>
      <c r="X230" s="514">
        <v>200</v>
      </c>
      <c r="Y230" s="514">
        <v>200</v>
      </c>
      <c r="Z230" s="514">
        <v>200</v>
      </c>
      <c r="AA230" s="514">
        <v>200</v>
      </c>
      <c r="AB230" s="570"/>
    </row>
    <row r="231" spans="1:28" ht="12.75">
      <c r="A231" s="571" t="s">
        <v>731</v>
      </c>
      <c r="B231" s="514">
        <v>1200</v>
      </c>
      <c r="C231" s="514"/>
      <c r="D231" s="514">
        <v>1200</v>
      </c>
      <c r="E231" s="514"/>
      <c r="F231" s="570"/>
      <c r="G231" s="514">
        <v>1200</v>
      </c>
      <c r="H231" s="514"/>
      <c r="I231" s="514">
        <v>1200</v>
      </c>
      <c r="J231" s="570"/>
      <c r="K231" s="514">
        <v>1500</v>
      </c>
      <c r="L231" s="514"/>
      <c r="M231" s="514">
        <v>1500</v>
      </c>
      <c r="N231" s="514"/>
      <c r="O231" s="570"/>
      <c r="P231" s="514">
        <v>1500</v>
      </c>
      <c r="Q231" s="514"/>
      <c r="R231" s="514">
        <v>1500</v>
      </c>
      <c r="S231" s="570"/>
      <c r="T231" s="514">
        <v>1500</v>
      </c>
      <c r="U231" s="514"/>
      <c r="V231" s="514">
        <v>1500</v>
      </c>
      <c r="W231" s="570"/>
      <c r="X231" s="514">
        <v>1800</v>
      </c>
      <c r="Y231" s="514"/>
      <c r="Z231" s="514">
        <v>1800</v>
      </c>
      <c r="AA231" s="514"/>
      <c r="AB231" s="570"/>
    </row>
    <row r="232" spans="1:28" ht="12.75">
      <c r="A232" s="571" t="s">
        <v>591</v>
      </c>
      <c r="B232" s="514">
        <v>1</v>
      </c>
      <c r="C232" s="514">
        <v>1</v>
      </c>
      <c r="D232" s="514">
        <v>1</v>
      </c>
      <c r="E232" s="514">
        <v>1</v>
      </c>
      <c r="F232" s="570"/>
      <c r="G232" s="514">
        <v>1</v>
      </c>
      <c r="H232" s="514">
        <v>1</v>
      </c>
      <c r="I232" s="514">
        <v>1</v>
      </c>
      <c r="J232" s="570"/>
      <c r="K232" s="514">
        <v>1</v>
      </c>
      <c r="L232" s="514">
        <v>1</v>
      </c>
      <c r="M232" s="514">
        <v>1</v>
      </c>
      <c r="N232" s="514">
        <v>1</v>
      </c>
      <c r="O232" s="570"/>
      <c r="P232" s="514">
        <v>1</v>
      </c>
      <c r="Q232" s="514">
        <v>1</v>
      </c>
      <c r="R232" s="514">
        <v>1</v>
      </c>
      <c r="S232" s="570">
        <v>1</v>
      </c>
      <c r="T232" s="514">
        <v>1</v>
      </c>
      <c r="U232" s="514">
        <v>1</v>
      </c>
      <c r="V232" s="514">
        <v>1</v>
      </c>
      <c r="W232" s="570">
        <v>1</v>
      </c>
      <c r="X232" s="534">
        <v>1</v>
      </c>
      <c r="Y232" s="534">
        <v>1</v>
      </c>
      <c r="Z232" s="534">
        <v>1</v>
      </c>
      <c r="AA232" s="534">
        <v>1</v>
      </c>
      <c r="AB232" s="570"/>
    </row>
    <row r="233" spans="1:28" ht="12.75">
      <c r="A233" s="571" t="s">
        <v>556</v>
      </c>
      <c r="B233" s="514">
        <v>1.1</v>
      </c>
      <c r="C233" s="514">
        <v>1.1</v>
      </c>
      <c r="D233" s="514">
        <v>1.1</v>
      </c>
      <c r="E233" s="514">
        <v>1.1</v>
      </c>
      <c r="F233" s="570"/>
      <c r="G233" s="514">
        <v>1.1</v>
      </c>
      <c r="H233" s="514">
        <v>1.1</v>
      </c>
      <c r="I233" s="514">
        <v>1.1</v>
      </c>
      <c r="J233" s="570"/>
      <c r="K233" s="514"/>
      <c r="L233" s="514"/>
      <c r="M233" s="514"/>
      <c r="N233" s="514"/>
      <c r="O233" s="570"/>
      <c r="P233" s="514">
        <v>1.1</v>
      </c>
      <c r="Q233" s="514">
        <v>1.1</v>
      </c>
      <c r="R233" s="514">
        <v>1.1</v>
      </c>
      <c r="S233" s="570"/>
      <c r="T233" s="514">
        <v>1.1</v>
      </c>
      <c r="U233" s="514">
        <v>1.1</v>
      </c>
      <c r="V233" s="514">
        <v>1.1</v>
      </c>
      <c r="W233" s="570"/>
      <c r="X233" s="534"/>
      <c r="Y233" s="514"/>
      <c r="Z233" s="514"/>
      <c r="AA233" s="514"/>
      <c r="AB233" s="570"/>
    </row>
    <row r="234" spans="1:28" ht="25.5">
      <c r="A234" s="582" t="s">
        <v>555</v>
      </c>
      <c r="B234" s="514"/>
      <c r="C234" s="514"/>
      <c r="D234" s="514"/>
      <c r="E234" s="514"/>
      <c r="F234" s="570"/>
      <c r="G234" s="514"/>
      <c r="H234" s="514"/>
      <c r="I234" s="514"/>
      <c r="J234" s="570"/>
      <c r="K234" s="514"/>
      <c r="L234" s="514"/>
      <c r="M234" s="514"/>
      <c r="N234" s="514"/>
      <c r="O234" s="570"/>
      <c r="P234" s="514"/>
      <c r="Q234" s="514"/>
      <c r="R234" s="514"/>
      <c r="S234" s="570"/>
      <c r="T234" s="514"/>
      <c r="U234" s="514"/>
      <c r="V234" s="514"/>
      <c r="W234" s="570"/>
      <c r="X234" s="518">
        <v>1.3</v>
      </c>
      <c r="Y234" s="518">
        <v>1.3</v>
      </c>
      <c r="Z234" s="518">
        <v>1.3</v>
      </c>
      <c r="AA234" s="518">
        <v>1.3</v>
      </c>
      <c r="AB234" s="570"/>
    </row>
    <row r="235" spans="1:28" ht="12.75">
      <c r="A235" s="615" t="s">
        <v>616</v>
      </c>
      <c r="B235" s="514"/>
      <c r="C235" s="514">
        <v>2.29</v>
      </c>
      <c r="D235" s="514">
        <v>2.29</v>
      </c>
      <c r="E235" s="514">
        <v>2.29</v>
      </c>
      <c r="F235" s="570"/>
      <c r="G235" s="514">
        <v>2.29</v>
      </c>
      <c r="H235" s="514">
        <v>2.29</v>
      </c>
      <c r="I235" s="514">
        <v>2.29</v>
      </c>
      <c r="J235" s="570"/>
      <c r="K235" s="514">
        <v>2.29</v>
      </c>
      <c r="L235" s="514">
        <v>2.29</v>
      </c>
      <c r="M235" s="514">
        <v>2.29</v>
      </c>
      <c r="N235" s="514">
        <v>2.29</v>
      </c>
      <c r="O235" s="570"/>
      <c r="P235" s="514">
        <v>2.29</v>
      </c>
      <c r="Q235" s="514">
        <v>2.29</v>
      </c>
      <c r="R235" s="514">
        <v>2.29</v>
      </c>
      <c r="S235" s="570"/>
      <c r="T235" s="514">
        <v>2.29</v>
      </c>
      <c r="U235" s="514">
        <v>2.29</v>
      </c>
      <c r="V235" s="514">
        <v>2.29</v>
      </c>
      <c r="W235" s="570"/>
      <c r="X235" s="518"/>
      <c r="Y235" s="518"/>
      <c r="Z235" s="518"/>
      <c r="AA235" s="518"/>
      <c r="AB235" s="570"/>
    </row>
    <row r="236" spans="1:28" ht="12.75">
      <c r="A236" s="600" t="s">
        <v>537</v>
      </c>
      <c r="B236" s="514"/>
      <c r="C236" s="514"/>
      <c r="D236" s="514"/>
      <c r="E236" s="514"/>
      <c r="F236" s="570"/>
      <c r="G236" s="514"/>
      <c r="H236" s="514"/>
      <c r="I236" s="514"/>
      <c r="J236" s="570"/>
      <c r="K236" s="514"/>
      <c r="L236" s="514"/>
      <c r="M236" s="514"/>
      <c r="N236" s="514"/>
      <c r="O236" s="570"/>
      <c r="P236" s="514"/>
      <c r="Q236" s="514"/>
      <c r="R236" s="514"/>
      <c r="S236" s="570"/>
      <c r="T236" s="514"/>
      <c r="U236" s="514"/>
      <c r="V236" s="514"/>
      <c r="W236" s="570"/>
      <c r="X236" s="518">
        <v>1.1</v>
      </c>
      <c r="Y236" s="518">
        <v>1.1</v>
      </c>
      <c r="Z236" s="518">
        <v>1.1</v>
      </c>
      <c r="AA236" s="518">
        <v>1.1</v>
      </c>
      <c r="AB236" s="570"/>
    </row>
    <row r="237" spans="1:28" ht="12.75">
      <c r="A237" s="600" t="s">
        <v>538</v>
      </c>
      <c r="B237" s="514"/>
      <c r="C237" s="514"/>
      <c r="D237" s="514"/>
      <c r="E237" s="514"/>
      <c r="F237" s="570"/>
      <c r="G237" s="514"/>
      <c r="H237" s="514"/>
      <c r="I237" s="514"/>
      <c r="J237" s="570"/>
      <c r="K237" s="514"/>
      <c r="L237" s="514"/>
      <c r="M237" s="514"/>
      <c r="N237" s="514"/>
      <c r="O237" s="570"/>
      <c r="P237" s="514"/>
      <c r="Q237" s="514"/>
      <c r="R237" s="514"/>
      <c r="S237" s="570"/>
      <c r="T237" s="514"/>
      <c r="U237" s="514"/>
      <c r="V237" s="514"/>
      <c r="W237" s="570"/>
      <c r="X237" s="518">
        <v>1</v>
      </c>
      <c r="Y237" s="518">
        <v>1</v>
      </c>
      <c r="Z237" s="518">
        <v>1</v>
      </c>
      <c r="AA237" s="518">
        <v>1</v>
      </c>
      <c r="AB237" s="570"/>
    </row>
    <row r="238" spans="1:28" ht="12.75">
      <c r="A238" s="599" t="s">
        <v>543</v>
      </c>
      <c r="B238" s="514"/>
      <c r="C238" s="514"/>
      <c r="D238" s="514"/>
      <c r="E238" s="514"/>
      <c r="F238" s="570"/>
      <c r="G238" s="514"/>
      <c r="H238" s="514"/>
      <c r="I238" s="514"/>
      <c r="J238" s="570"/>
      <c r="K238" s="514"/>
      <c r="L238" s="514"/>
      <c r="M238" s="514"/>
      <c r="N238" s="514"/>
      <c r="O238" s="570"/>
      <c r="P238" s="514"/>
      <c r="Q238" s="514"/>
      <c r="R238" s="514"/>
      <c r="S238" s="570"/>
      <c r="T238" s="514"/>
      <c r="U238" s="514"/>
      <c r="V238" s="514"/>
      <c r="W238" s="570"/>
      <c r="X238" s="514"/>
      <c r="Y238" s="514"/>
      <c r="Z238" s="514"/>
      <c r="AA238" s="514"/>
      <c r="AB238" s="570"/>
    </row>
    <row r="239" spans="1:28" ht="12.75">
      <c r="A239" s="571" t="s">
        <v>297</v>
      </c>
      <c r="B239" s="514">
        <v>0.7</v>
      </c>
      <c r="C239" s="514">
        <v>0.7</v>
      </c>
      <c r="D239" s="514">
        <v>0.7</v>
      </c>
      <c r="E239" s="514">
        <v>1.33</v>
      </c>
      <c r="F239" s="570"/>
      <c r="G239" s="514">
        <v>0.7</v>
      </c>
      <c r="H239" s="514">
        <v>0.7</v>
      </c>
      <c r="I239" s="514">
        <v>1.33</v>
      </c>
      <c r="J239" s="570"/>
      <c r="K239" s="514">
        <v>1.3</v>
      </c>
      <c r="L239" s="514">
        <v>1.3</v>
      </c>
      <c r="M239" s="514">
        <v>1.3</v>
      </c>
      <c r="N239" s="514">
        <v>1.3</v>
      </c>
      <c r="O239" s="570"/>
      <c r="P239" s="514">
        <v>0.7</v>
      </c>
      <c r="Q239" s="514">
        <v>0.7</v>
      </c>
      <c r="R239" s="514">
        <v>1.33</v>
      </c>
      <c r="S239" s="570"/>
      <c r="T239" s="514">
        <v>0.7</v>
      </c>
      <c r="U239" s="514">
        <v>0.7</v>
      </c>
      <c r="V239" s="514">
        <v>1.33</v>
      </c>
      <c r="W239" s="570"/>
      <c r="X239" s="534"/>
      <c r="Y239" s="514"/>
      <c r="Z239" s="514"/>
      <c r="AA239" s="514"/>
      <c r="AB239" s="570"/>
    </row>
    <row r="240" spans="1:28" ht="12.75">
      <c r="A240" s="616" t="s">
        <v>468</v>
      </c>
      <c r="B240" s="535">
        <v>1.33</v>
      </c>
      <c r="C240" s="535">
        <v>1.33</v>
      </c>
      <c r="D240" s="535">
        <v>1.33</v>
      </c>
      <c r="E240" s="535">
        <v>1.33</v>
      </c>
      <c r="F240" s="535"/>
      <c r="G240" s="535">
        <v>1.33</v>
      </c>
      <c r="H240" s="535">
        <v>1.33</v>
      </c>
      <c r="I240" s="535">
        <v>1.33</v>
      </c>
      <c r="J240" s="535"/>
      <c r="K240" s="535"/>
      <c r="L240" s="535"/>
      <c r="M240" s="535"/>
      <c r="N240" s="535"/>
      <c r="O240" s="535"/>
      <c r="P240" s="535">
        <v>1.33</v>
      </c>
      <c r="Q240" s="535">
        <v>1.33</v>
      </c>
      <c r="R240" s="535">
        <v>1.33</v>
      </c>
      <c r="S240" s="535"/>
      <c r="T240" s="535">
        <v>1.33</v>
      </c>
      <c r="U240" s="535">
        <v>1.33</v>
      </c>
      <c r="V240" s="535">
        <v>1.33</v>
      </c>
      <c r="W240" s="535"/>
      <c r="X240" s="535"/>
      <c r="Y240" s="535"/>
      <c r="Z240" s="535"/>
      <c r="AA240" s="535"/>
      <c r="AB240" s="535"/>
    </row>
    <row r="241" spans="1:28" ht="12.75">
      <c r="A241" s="599" t="s">
        <v>539</v>
      </c>
      <c r="B241" s="514">
        <v>0.2</v>
      </c>
      <c r="C241" s="514">
        <v>0.2</v>
      </c>
      <c r="D241" s="514">
        <v>0.2</v>
      </c>
      <c r="E241" s="514">
        <v>0.2</v>
      </c>
      <c r="F241" s="570"/>
      <c r="G241" s="514">
        <v>0.2</v>
      </c>
      <c r="H241" s="514">
        <v>0.2</v>
      </c>
      <c r="I241" s="514">
        <v>0.2</v>
      </c>
      <c r="J241" s="570"/>
      <c r="K241" s="514">
        <v>0.3</v>
      </c>
      <c r="L241" s="514">
        <v>0.3</v>
      </c>
      <c r="M241" s="514">
        <v>0.3</v>
      </c>
      <c r="N241" s="514">
        <v>0.3</v>
      </c>
      <c r="O241" s="570"/>
      <c r="P241" s="514">
        <v>0.2</v>
      </c>
      <c r="Q241" s="514">
        <v>0.2</v>
      </c>
      <c r="R241" s="514">
        <v>0.2</v>
      </c>
      <c r="S241" s="570"/>
      <c r="T241" s="514">
        <v>0.2</v>
      </c>
      <c r="U241" s="514">
        <v>0.2</v>
      </c>
      <c r="V241" s="514">
        <v>0.2</v>
      </c>
      <c r="W241" s="570"/>
      <c r="X241" s="514"/>
      <c r="Y241" s="514"/>
      <c r="Z241" s="514"/>
      <c r="AA241" s="514"/>
      <c r="AB241" s="570"/>
    </row>
    <row r="242" spans="1:28" ht="12.75">
      <c r="A242" s="571" t="s">
        <v>299</v>
      </c>
      <c r="B242" s="514">
        <v>960</v>
      </c>
      <c r="C242" s="514"/>
      <c r="D242" s="514">
        <v>960</v>
      </c>
      <c r="E242" s="514"/>
      <c r="F242" s="570"/>
      <c r="G242" s="514"/>
      <c r="H242" s="514"/>
      <c r="I242" s="514"/>
      <c r="J242" s="570"/>
      <c r="K242" s="514"/>
      <c r="L242" s="514"/>
      <c r="M242" s="514"/>
      <c r="N242" s="514"/>
      <c r="O242" s="570"/>
      <c r="P242" s="514"/>
      <c r="Q242" s="514"/>
      <c r="R242" s="514"/>
      <c r="S242" s="570"/>
      <c r="T242" s="514"/>
      <c r="U242" s="514"/>
      <c r="V242" s="514"/>
      <c r="W242" s="570"/>
      <c r="X242" s="518">
        <v>1</v>
      </c>
      <c r="Y242" s="518">
        <v>1</v>
      </c>
      <c r="Z242" s="518">
        <v>1</v>
      </c>
      <c r="AA242" s="518">
        <v>1</v>
      </c>
      <c r="AB242" s="570"/>
    </row>
    <row r="243" spans="1:28" ht="12.75">
      <c r="A243" s="571" t="s">
        <v>300</v>
      </c>
      <c r="B243" s="514"/>
      <c r="C243" s="514"/>
      <c r="D243" s="514" t="s">
        <v>717</v>
      </c>
      <c r="E243" s="514"/>
      <c r="F243" s="570"/>
      <c r="G243" s="514"/>
      <c r="H243" s="514"/>
      <c r="I243" s="514"/>
      <c r="J243" s="570"/>
      <c r="K243" s="514"/>
      <c r="L243" s="514"/>
      <c r="M243" s="514"/>
      <c r="N243" s="514"/>
      <c r="O243" s="570"/>
      <c r="P243" s="514"/>
      <c r="Q243" s="514"/>
      <c r="R243" s="514"/>
      <c r="S243" s="570"/>
      <c r="T243" s="514"/>
      <c r="U243" s="514"/>
      <c r="V243" s="514"/>
      <c r="W243" s="570"/>
      <c r="X243" s="518">
        <v>1</v>
      </c>
      <c r="Y243" s="518">
        <v>1</v>
      </c>
      <c r="Z243" s="518">
        <v>1</v>
      </c>
      <c r="AA243" s="518">
        <v>1</v>
      </c>
      <c r="AB243" s="570"/>
    </row>
    <row r="244" spans="1:28" ht="12.75">
      <c r="A244" s="571" t="s">
        <v>597</v>
      </c>
      <c r="B244" s="514">
        <v>0.43</v>
      </c>
      <c r="C244" s="514">
        <v>0.43</v>
      </c>
      <c r="D244" s="514">
        <v>0.43</v>
      </c>
      <c r="E244" s="514">
        <v>0.43</v>
      </c>
      <c r="F244" s="570"/>
      <c r="G244" s="514">
        <v>0.43</v>
      </c>
      <c r="H244" s="514">
        <v>0.43</v>
      </c>
      <c r="I244" s="514">
        <v>0.43</v>
      </c>
      <c r="J244" s="570"/>
      <c r="K244" s="514">
        <v>0.43</v>
      </c>
      <c r="L244" s="514">
        <v>0.43</v>
      </c>
      <c r="M244" s="514">
        <v>0.43</v>
      </c>
      <c r="N244" s="514">
        <v>0.43</v>
      </c>
      <c r="O244" s="570"/>
      <c r="P244" s="514">
        <v>0.43</v>
      </c>
      <c r="Q244" s="514">
        <v>0.43</v>
      </c>
      <c r="R244" s="514">
        <v>0.43</v>
      </c>
      <c r="S244" s="570"/>
      <c r="T244" s="514">
        <v>0.43</v>
      </c>
      <c r="U244" s="514">
        <v>0.43</v>
      </c>
      <c r="V244" s="514">
        <v>0.43</v>
      </c>
      <c r="W244" s="570"/>
      <c r="X244" s="518">
        <v>0.43</v>
      </c>
      <c r="Y244" s="518">
        <v>0.43</v>
      </c>
      <c r="Z244" s="518">
        <v>0.43</v>
      </c>
      <c r="AA244" s="518" t="s">
        <v>159</v>
      </c>
      <c r="AB244" s="570"/>
    </row>
    <row r="245" spans="1:37" ht="12.75">
      <c r="A245" s="598" t="s">
        <v>540</v>
      </c>
      <c r="B245" s="518"/>
      <c r="C245" s="518"/>
      <c r="D245" s="518"/>
      <c r="E245" s="518"/>
      <c r="F245" s="606"/>
      <c r="G245" s="518"/>
      <c r="H245" s="518"/>
      <c r="I245" s="518"/>
      <c r="J245" s="606"/>
      <c r="K245" s="518"/>
      <c r="L245" s="518"/>
      <c r="M245" s="607"/>
      <c r="N245" s="607"/>
      <c r="O245" s="606"/>
      <c r="P245" s="607"/>
      <c r="Q245" s="518"/>
      <c r="R245" s="518"/>
      <c r="S245" s="606"/>
      <c r="T245" s="518"/>
      <c r="U245" s="518"/>
      <c r="V245" s="518"/>
      <c r="W245" s="606"/>
      <c r="X245" s="536">
        <v>7.43</v>
      </c>
      <c r="Y245" s="536">
        <v>7.43</v>
      </c>
      <c r="Z245" s="536">
        <v>7.43</v>
      </c>
      <c r="AA245" s="536">
        <v>7.43</v>
      </c>
      <c r="AB245" s="608"/>
      <c r="AD245" s="81"/>
      <c r="AE245" s="81"/>
      <c r="AF245" s="81"/>
      <c r="AG245" s="81"/>
      <c r="AH245" s="81"/>
      <c r="AI245" s="81"/>
      <c r="AJ245" s="81"/>
      <c r="AK245" s="81"/>
    </row>
    <row r="246" spans="1:28" ht="12.75">
      <c r="A246" s="571" t="s">
        <v>301</v>
      </c>
      <c r="B246" s="514">
        <v>0.7</v>
      </c>
      <c r="C246" s="514">
        <v>0.77</v>
      </c>
      <c r="D246" s="514">
        <v>0.77</v>
      </c>
      <c r="E246" s="514">
        <v>0.77</v>
      </c>
      <c r="F246" s="570"/>
      <c r="G246" s="514">
        <v>0.77</v>
      </c>
      <c r="H246" s="514">
        <v>0.77</v>
      </c>
      <c r="I246" s="514">
        <v>0.77</v>
      </c>
      <c r="J246" s="570"/>
      <c r="K246" s="514">
        <v>0.9</v>
      </c>
      <c r="L246" s="514">
        <v>0.9</v>
      </c>
      <c r="M246" s="514">
        <v>0.9</v>
      </c>
      <c r="N246" s="514">
        <v>0.9</v>
      </c>
      <c r="O246" s="570"/>
      <c r="P246" s="514">
        <v>0.77</v>
      </c>
      <c r="Q246" s="514">
        <v>0.77</v>
      </c>
      <c r="R246" s="514">
        <v>0.77</v>
      </c>
      <c r="S246" s="570"/>
      <c r="T246" s="514">
        <v>0.77</v>
      </c>
      <c r="U246" s="514">
        <v>0.77</v>
      </c>
      <c r="V246" s="514">
        <v>0.77</v>
      </c>
      <c r="W246" s="570"/>
      <c r="X246" s="514"/>
      <c r="Y246" s="514"/>
      <c r="Z246" s="514"/>
      <c r="AA246" s="514"/>
      <c r="AB246" s="570"/>
    </row>
    <row r="247" spans="1:28" ht="12.75">
      <c r="A247" s="571" t="s">
        <v>428</v>
      </c>
      <c r="B247" s="514">
        <v>0.9</v>
      </c>
      <c r="C247" s="514">
        <v>0.9</v>
      </c>
      <c r="D247" s="514">
        <v>0.9</v>
      </c>
      <c r="E247" s="514">
        <v>0.9</v>
      </c>
      <c r="F247" s="570"/>
      <c r="G247" s="514">
        <v>0.9</v>
      </c>
      <c r="H247" s="514">
        <v>0.9</v>
      </c>
      <c r="I247" s="514">
        <v>0.9</v>
      </c>
      <c r="J247" s="570"/>
      <c r="K247" s="514">
        <v>1.1</v>
      </c>
      <c r="L247" s="514">
        <v>1.1</v>
      </c>
      <c r="M247" s="514">
        <v>1.1</v>
      </c>
      <c r="N247" s="514">
        <v>1.1</v>
      </c>
      <c r="O247" s="570"/>
      <c r="P247" s="514">
        <v>0.9</v>
      </c>
      <c r="Q247" s="514">
        <v>0.9</v>
      </c>
      <c r="R247" s="514">
        <v>0.9</v>
      </c>
      <c r="S247" s="570"/>
      <c r="T247" s="514">
        <v>0.9</v>
      </c>
      <c r="U247" s="514">
        <v>0.9</v>
      </c>
      <c r="V247" s="514">
        <v>0.9</v>
      </c>
      <c r="W247" s="570"/>
      <c r="X247" s="514">
        <v>1.1</v>
      </c>
      <c r="Y247" s="514">
        <v>1.1</v>
      </c>
      <c r="Z247" s="514">
        <v>1.1</v>
      </c>
      <c r="AA247" s="514">
        <v>1.1</v>
      </c>
      <c r="AB247" s="570"/>
    </row>
    <row r="248" spans="1:28" ht="12.75">
      <c r="A248" s="571" t="s">
        <v>159</v>
      </c>
      <c r="B248" s="514">
        <v>0.7</v>
      </c>
      <c r="C248" s="514">
        <v>0.7</v>
      </c>
      <c r="D248" s="514">
        <v>0.7</v>
      </c>
      <c r="E248" s="514">
        <v>0.7</v>
      </c>
      <c r="F248" s="570"/>
      <c r="G248" s="514">
        <v>0.7</v>
      </c>
      <c r="H248" s="514">
        <v>0.7</v>
      </c>
      <c r="I248" s="514">
        <v>0.7</v>
      </c>
      <c r="J248" s="570"/>
      <c r="K248" s="514">
        <v>0.35</v>
      </c>
      <c r="L248" s="514">
        <v>0.35</v>
      </c>
      <c r="M248" s="514">
        <v>0.35</v>
      </c>
      <c r="N248" s="514"/>
      <c r="O248" s="570"/>
      <c r="P248" s="514">
        <v>0.7</v>
      </c>
      <c r="Q248" s="514">
        <v>0.7</v>
      </c>
      <c r="R248" s="514">
        <v>0.7</v>
      </c>
      <c r="S248" s="570"/>
      <c r="T248" s="514">
        <v>0.7</v>
      </c>
      <c r="U248" s="514">
        <v>0.7</v>
      </c>
      <c r="V248" s="514">
        <v>0.7</v>
      </c>
      <c r="W248" s="570"/>
      <c r="X248" s="514">
        <v>0.6</v>
      </c>
      <c r="Y248" s="514">
        <v>0.6</v>
      </c>
      <c r="Z248" s="514">
        <v>0.6</v>
      </c>
      <c r="AA248" s="514">
        <v>0.6</v>
      </c>
      <c r="AB248" s="570"/>
    </row>
    <row r="249" spans="1:28" ht="12.75">
      <c r="A249" s="571" t="s">
        <v>557</v>
      </c>
      <c r="B249" s="514">
        <v>0.4</v>
      </c>
      <c r="C249" s="514">
        <v>0.4</v>
      </c>
      <c r="D249" s="514">
        <v>0.4</v>
      </c>
      <c r="E249" s="514">
        <v>0.4</v>
      </c>
      <c r="F249" s="570"/>
      <c r="G249" s="514">
        <v>0.4</v>
      </c>
      <c r="H249" s="514">
        <v>0.4</v>
      </c>
      <c r="I249" s="514">
        <v>0.4</v>
      </c>
      <c r="J249" s="570"/>
      <c r="K249" s="514">
        <v>0.45</v>
      </c>
      <c r="L249" s="514">
        <v>0.45</v>
      </c>
      <c r="M249" s="514">
        <v>0.45</v>
      </c>
      <c r="N249" s="514">
        <v>0.45</v>
      </c>
      <c r="O249" s="570"/>
      <c r="P249" s="514">
        <v>0.4</v>
      </c>
      <c r="Q249" s="514">
        <v>0.4</v>
      </c>
      <c r="R249" s="514">
        <v>0.4</v>
      </c>
      <c r="S249" s="570"/>
      <c r="T249" s="514">
        <v>0.4</v>
      </c>
      <c r="U249" s="514">
        <v>0.4</v>
      </c>
      <c r="V249" s="514">
        <v>0.4</v>
      </c>
      <c r="W249" s="570"/>
      <c r="X249" s="514">
        <v>0.5</v>
      </c>
      <c r="Y249" s="514">
        <v>0.5</v>
      </c>
      <c r="Z249" s="514">
        <v>0.5</v>
      </c>
      <c r="AA249" s="514">
        <v>0.5</v>
      </c>
      <c r="AB249" s="570"/>
    </row>
    <row r="250" spans="1:28" ht="12.75">
      <c r="A250" s="573" t="s">
        <v>306</v>
      </c>
      <c r="B250" s="530">
        <v>2</v>
      </c>
      <c r="C250" s="530">
        <v>2</v>
      </c>
      <c r="D250" s="530">
        <v>2</v>
      </c>
      <c r="E250" s="530">
        <v>2.1</v>
      </c>
      <c r="F250" s="590"/>
      <c r="G250" s="530">
        <v>2</v>
      </c>
      <c r="H250" s="530">
        <v>2</v>
      </c>
      <c r="I250" s="530">
        <v>2.1</v>
      </c>
      <c r="J250" s="590"/>
      <c r="K250" s="530">
        <v>2.2</v>
      </c>
      <c r="L250" s="530">
        <v>2.2</v>
      </c>
      <c r="M250" s="530">
        <v>2.2</v>
      </c>
      <c r="N250" s="530">
        <v>2.2</v>
      </c>
      <c r="O250" s="590"/>
      <c r="P250" s="530">
        <v>2</v>
      </c>
      <c r="Q250" s="530">
        <v>2</v>
      </c>
      <c r="R250" s="530">
        <v>2.1</v>
      </c>
      <c r="S250" s="590"/>
      <c r="T250" s="530">
        <v>2</v>
      </c>
      <c r="U250" s="530">
        <v>2</v>
      </c>
      <c r="V250" s="530">
        <v>2.1</v>
      </c>
      <c r="W250" s="590"/>
      <c r="X250" s="530">
        <v>2.5</v>
      </c>
      <c r="Y250" s="530">
        <v>2.5</v>
      </c>
      <c r="Z250" s="530">
        <v>2.5</v>
      </c>
      <c r="AA250" s="530">
        <v>2.5</v>
      </c>
      <c r="AB250" s="590"/>
    </row>
    <row r="251" spans="1:28" ht="12.75">
      <c r="A251" s="571"/>
      <c r="B251" s="514"/>
      <c r="C251" s="514"/>
      <c r="D251" s="514"/>
      <c r="E251" s="514"/>
      <c r="F251" s="570"/>
      <c r="G251" s="514"/>
      <c r="H251" s="514"/>
      <c r="I251" s="514"/>
      <c r="J251" s="570"/>
      <c r="K251" s="514"/>
      <c r="L251" s="514"/>
      <c r="M251" s="514"/>
      <c r="N251" s="514"/>
      <c r="O251" s="570"/>
      <c r="P251" s="514"/>
      <c r="Q251" s="514"/>
      <c r="R251" s="514"/>
      <c r="S251" s="570"/>
      <c r="T251" s="514"/>
      <c r="U251" s="514"/>
      <c r="V251" s="514"/>
      <c r="W251" s="570"/>
      <c r="X251" s="514"/>
      <c r="Y251" s="514"/>
      <c r="Z251" s="514"/>
      <c r="AA251" s="514"/>
      <c r="AB251" s="570"/>
    </row>
    <row r="252" spans="1:28" ht="12.75">
      <c r="A252" s="571"/>
      <c r="B252" s="514"/>
      <c r="C252" s="514"/>
      <c r="D252" s="514"/>
      <c r="E252" s="514"/>
      <c r="F252" s="570"/>
      <c r="G252" s="514"/>
      <c r="H252" s="514"/>
      <c r="I252" s="514"/>
      <c r="J252" s="570"/>
      <c r="K252" s="514"/>
      <c r="L252" s="514"/>
      <c r="M252" s="514"/>
      <c r="N252" s="514"/>
      <c r="O252" s="570"/>
      <c r="P252" s="514"/>
      <c r="Q252" s="514"/>
      <c r="R252" s="514"/>
      <c r="S252" s="570"/>
      <c r="T252" s="514"/>
      <c r="U252" s="514"/>
      <c r="V252" s="514"/>
      <c r="W252" s="570"/>
      <c r="X252" s="514"/>
      <c r="Y252" s="514"/>
      <c r="Z252" s="514"/>
      <c r="AA252" s="514"/>
      <c r="AB252" s="570"/>
    </row>
    <row r="253" spans="1:28" ht="12.75">
      <c r="A253" s="552" t="s">
        <v>103</v>
      </c>
      <c r="B253" s="528"/>
      <c r="C253" s="528"/>
      <c r="D253" s="528"/>
      <c r="E253" s="528"/>
      <c r="F253" s="528"/>
      <c r="G253" s="528"/>
      <c r="H253" s="528"/>
      <c r="I253" s="528"/>
      <c r="J253" s="528"/>
      <c r="K253" s="528"/>
      <c r="L253" s="528"/>
      <c r="M253" s="528"/>
      <c r="N253" s="528"/>
      <c r="O253" s="528"/>
      <c r="P253" s="528"/>
      <c r="Q253" s="528"/>
      <c r="R253" s="528"/>
      <c r="S253" s="528"/>
      <c r="T253" s="528"/>
      <c r="U253" s="528"/>
      <c r="V253" s="528"/>
      <c r="W253" s="528"/>
      <c r="X253" s="528"/>
      <c r="Y253" s="528"/>
      <c r="Z253" s="528"/>
      <c r="AA253" s="528"/>
      <c r="AB253" s="593"/>
    </row>
    <row r="254" spans="1:28" ht="12.75">
      <c r="A254" s="617" t="s">
        <v>291</v>
      </c>
      <c r="B254" s="519"/>
      <c r="C254" s="519"/>
      <c r="D254" s="519"/>
      <c r="E254" s="519"/>
      <c r="F254" s="596"/>
      <c r="G254" s="519"/>
      <c r="H254" s="519"/>
      <c r="I254" s="519"/>
      <c r="J254" s="596"/>
      <c r="K254" s="519"/>
      <c r="L254" s="519"/>
      <c r="M254" s="519"/>
      <c r="N254" s="618"/>
      <c r="O254" s="596"/>
      <c r="P254" s="519"/>
      <c r="Q254" s="519"/>
      <c r="R254" s="519"/>
      <c r="S254" s="596"/>
      <c r="T254" s="519"/>
      <c r="U254" s="519"/>
      <c r="V254" s="519"/>
      <c r="W254" s="596"/>
      <c r="X254" s="541"/>
      <c r="Y254" s="519"/>
      <c r="Z254" s="519"/>
      <c r="AA254" s="519"/>
      <c r="AB254" s="596">
        <v>2.7</v>
      </c>
    </row>
    <row r="255" spans="1:28" ht="12.75">
      <c r="A255" s="592" t="s">
        <v>566</v>
      </c>
      <c r="B255" s="514"/>
      <c r="C255" s="514"/>
      <c r="D255" s="514"/>
      <c r="E255" s="514"/>
      <c r="F255" s="570"/>
      <c r="G255" s="514"/>
      <c r="H255" s="514"/>
      <c r="I255" s="514"/>
      <c r="J255" s="570"/>
      <c r="K255" s="514"/>
      <c r="L255" s="514"/>
      <c r="M255" s="514"/>
      <c r="N255" s="619"/>
      <c r="O255" s="570"/>
      <c r="P255" s="514"/>
      <c r="Q255" s="514"/>
      <c r="R255" s="514"/>
      <c r="S255" s="570"/>
      <c r="T255" s="514"/>
      <c r="U255" s="514"/>
      <c r="V255" s="514"/>
      <c r="W255" s="570"/>
      <c r="X255" s="534"/>
      <c r="Y255" s="514"/>
      <c r="Z255" s="514"/>
      <c r="AA255" s="514"/>
      <c r="AB255" s="570">
        <v>0.9</v>
      </c>
    </row>
    <row r="256" spans="1:28" ht="12.75">
      <c r="A256" s="592" t="s">
        <v>567</v>
      </c>
      <c r="B256" s="514"/>
      <c r="C256" s="514"/>
      <c r="D256" s="514"/>
      <c r="E256" s="514"/>
      <c r="F256" s="570"/>
      <c r="G256" s="514"/>
      <c r="H256" s="514"/>
      <c r="I256" s="514"/>
      <c r="J256" s="570"/>
      <c r="K256" s="514"/>
      <c r="L256" s="514"/>
      <c r="M256" s="514"/>
      <c r="N256" s="619"/>
      <c r="O256" s="570"/>
      <c r="P256" s="514"/>
      <c r="Q256" s="514"/>
      <c r="R256" s="514"/>
      <c r="S256" s="570"/>
      <c r="T256" s="514"/>
      <c r="U256" s="514"/>
      <c r="V256" s="514"/>
      <c r="W256" s="570"/>
      <c r="X256" s="534"/>
      <c r="Y256" s="514"/>
      <c r="Z256" s="514"/>
      <c r="AA256" s="514"/>
      <c r="AB256" s="570">
        <v>0.9</v>
      </c>
    </row>
    <row r="257" spans="1:28" ht="12.75">
      <c r="A257" s="571" t="s">
        <v>571</v>
      </c>
      <c r="B257" s="514">
        <v>0.8</v>
      </c>
      <c r="C257" s="514">
        <v>0.8</v>
      </c>
      <c r="D257" s="514">
        <v>0.8</v>
      </c>
      <c r="E257" s="514">
        <v>0.8</v>
      </c>
      <c r="F257" s="570"/>
      <c r="G257" s="514">
        <v>0.8</v>
      </c>
      <c r="H257" s="514">
        <v>0.8</v>
      </c>
      <c r="I257" s="514">
        <v>0.8</v>
      </c>
      <c r="J257" s="570"/>
      <c r="K257" s="514">
        <v>0.8</v>
      </c>
      <c r="L257" s="514">
        <v>0.8</v>
      </c>
      <c r="M257" s="514">
        <v>0.8</v>
      </c>
      <c r="N257" s="514">
        <v>0.8</v>
      </c>
      <c r="O257" s="570"/>
      <c r="P257" s="514">
        <v>0.8</v>
      </c>
      <c r="Q257" s="514">
        <v>0.8</v>
      </c>
      <c r="R257" s="514">
        <v>0.8</v>
      </c>
      <c r="S257" s="570"/>
      <c r="T257" s="514">
        <v>0.8</v>
      </c>
      <c r="U257" s="514">
        <v>0.8</v>
      </c>
      <c r="V257" s="514">
        <v>0.8</v>
      </c>
      <c r="W257" s="570"/>
      <c r="X257" s="514">
        <v>1.2</v>
      </c>
      <c r="Y257" s="514">
        <v>1.2</v>
      </c>
      <c r="Z257" s="514">
        <v>1.2</v>
      </c>
      <c r="AA257" s="514">
        <v>1.2</v>
      </c>
      <c r="AB257" s="570"/>
    </row>
    <row r="258" spans="1:28" ht="12.75">
      <c r="A258" s="571" t="s">
        <v>570</v>
      </c>
      <c r="B258" s="514">
        <v>0.8</v>
      </c>
      <c r="C258" s="514">
        <v>0.8</v>
      </c>
      <c r="D258" s="514">
        <v>0.8</v>
      </c>
      <c r="E258" s="514">
        <v>0.8</v>
      </c>
      <c r="F258" s="570"/>
      <c r="G258" s="514">
        <v>0.8</v>
      </c>
      <c r="H258" s="514">
        <v>0.8</v>
      </c>
      <c r="I258" s="514">
        <v>0.8</v>
      </c>
      <c r="J258" s="570"/>
      <c r="K258" s="514"/>
      <c r="L258" s="514"/>
      <c r="M258" s="514"/>
      <c r="N258" s="514"/>
      <c r="O258" s="570"/>
      <c r="P258" s="514">
        <v>0.8</v>
      </c>
      <c r="Q258" s="514">
        <v>0.8</v>
      </c>
      <c r="R258" s="514">
        <v>0.8</v>
      </c>
      <c r="S258" s="570"/>
      <c r="T258" s="514">
        <v>0.8</v>
      </c>
      <c r="U258" s="514">
        <v>0.8</v>
      </c>
      <c r="V258" s="514">
        <v>0.8</v>
      </c>
      <c r="W258" s="570"/>
      <c r="X258" s="514">
        <v>1.4</v>
      </c>
      <c r="Y258" s="514">
        <v>1.4</v>
      </c>
      <c r="Z258" s="514">
        <v>1.4</v>
      </c>
      <c r="AA258" s="514">
        <v>1.4</v>
      </c>
      <c r="AB258" s="570"/>
    </row>
    <row r="259" spans="1:28" ht="12.75">
      <c r="A259" s="571" t="s">
        <v>569</v>
      </c>
      <c r="B259" s="514">
        <v>1.14</v>
      </c>
      <c r="C259" s="514">
        <v>1.14</v>
      </c>
      <c r="D259" s="514">
        <v>1.14</v>
      </c>
      <c r="E259" s="514">
        <v>1.14</v>
      </c>
      <c r="F259" s="570"/>
      <c r="G259" s="514">
        <v>1.14</v>
      </c>
      <c r="H259" s="514">
        <v>1.14</v>
      </c>
      <c r="I259" s="514">
        <v>1.14</v>
      </c>
      <c r="J259" s="570"/>
      <c r="K259" s="514">
        <v>0.6</v>
      </c>
      <c r="L259" s="514">
        <v>0.6</v>
      </c>
      <c r="M259" s="514">
        <v>0.6</v>
      </c>
      <c r="N259" s="514">
        <v>0.6</v>
      </c>
      <c r="O259" s="570"/>
      <c r="P259" s="514">
        <v>1.14</v>
      </c>
      <c r="Q259" s="514">
        <v>1.14</v>
      </c>
      <c r="R259" s="514">
        <v>1.14</v>
      </c>
      <c r="S259" s="570"/>
      <c r="T259" s="514">
        <v>1.14</v>
      </c>
      <c r="U259" s="514">
        <v>1.14</v>
      </c>
      <c r="V259" s="514">
        <v>1.14</v>
      </c>
      <c r="W259" s="570"/>
      <c r="X259" s="514">
        <v>1.4</v>
      </c>
      <c r="Y259" s="514">
        <v>1.4</v>
      </c>
      <c r="Z259" s="514">
        <v>1.4</v>
      </c>
      <c r="AA259" s="514">
        <v>1.4</v>
      </c>
      <c r="AB259" s="570"/>
    </row>
    <row r="260" spans="1:28" ht="12.75">
      <c r="A260" s="571" t="s">
        <v>568</v>
      </c>
      <c r="B260" s="514" t="s">
        <v>662</v>
      </c>
      <c r="C260" s="514">
        <v>1.14</v>
      </c>
      <c r="D260" s="514">
        <v>1.14</v>
      </c>
      <c r="E260" s="514">
        <v>1.14</v>
      </c>
      <c r="F260" s="570"/>
      <c r="G260" s="514">
        <v>1.14</v>
      </c>
      <c r="H260" s="514">
        <v>1.14</v>
      </c>
      <c r="I260" s="514">
        <v>1.14</v>
      </c>
      <c r="J260" s="570"/>
      <c r="K260" s="514">
        <v>0.58</v>
      </c>
      <c r="L260" s="514">
        <v>0.58</v>
      </c>
      <c r="M260" s="514">
        <v>0.58</v>
      </c>
      <c r="N260" s="514">
        <v>0.58</v>
      </c>
      <c r="O260" s="570"/>
      <c r="P260" s="514">
        <v>1.14</v>
      </c>
      <c r="Q260" s="514">
        <v>1.14</v>
      </c>
      <c r="R260" s="514">
        <v>1.14</v>
      </c>
      <c r="S260" s="570">
        <v>1</v>
      </c>
      <c r="T260" s="514">
        <v>1.14</v>
      </c>
      <c r="U260" s="514">
        <v>1.14</v>
      </c>
      <c r="V260" s="514">
        <v>1.14</v>
      </c>
      <c r="W260" s="570"/>
      <c r="X260" s="514">
        <v>0.58</v>
      </c>
      <c r="Y260" s="514">
        <v>0.58</v>
      </c>
      <c r="Z260" s="514">
        <v>0.58</v>
      </c>
      <c r="AA260" s="514">
        <v>0.58</v>
      </c>
      <c r="AB260" s="570"/>
    </row>
    <row r="261" spans="1:28" ht="12.75">
      <c r="A261" s="571" t="s">
        <v>592</v>
      </c>
      <c r="B261" s="514"/>
      <c r="C261" s="514"/>
      <c r="D261" s="514"/>
      <c r="E261" s="514"/>
      <c r="F261" s="570"/>
      <c r="G261" s="514"/>
      <c r="H261" s="514"/>
      <c r="I261" s="514"/>
      <c r="J261" s="570"/>
      <c r="K261" s="514"/>
      <c r="L261" s="514"/>
      <c r="M261" s="514"/>
      <c r="N261" s="514"/>
      <c r="O261" s="570"/>
      <c r="P261" s="514">
        <v>1</v>
      </c>
      <c r="Q261" s="514">
        <v>1</v>
      </c>
      <c r="R261" s="514">
        <v>1</v>
      </c>
      <c r="S261" s="570"/>
      <c r="T261" s="514">
        <v>1</v>
      </c>
      <c r="U261" s="514">
        <v>1</v>
      </c>
      <c r="V261" s="514">
        <v>1</v>
      </c>
      <c r="W261" s="570"/>
      <c r="X261" s="514"/>
      <c r="Y261" s="514"/>
      <c r="Z261" s="514"/>
      <c r="AA261" s="514"/>
      <c r="AB261" s="570"/>
    </row>
    <row r="262" spans="1:28" ht="15.75">
      <c r="A262" s="511" t="s">
        <v>469</v>
      </c>
      <c r="B262" s="511"/>
      <c r="C262" s="511"/>
      <c r="D262" s="511"/>
      <c r="E262" s="511"/>
      <c r="F262" s="511"/>
      <c r="G262" s="511"/>
      <c r="H262" s="511"/>
      <c r="I262" s="511"/>
      <c r="J262" s="511"/>
      <c r="K262" s="511"/>
      <c r="L262" s="511"/>
      <c r="M262" s="511"/>
      <c r="N262" s="511"/>
      <c r="O262" s="511"/>
      <c r="P262" s="511"/>
      <c r="Q262" s="511"/>
      <c r="R262" s="511"/>
      <c r="S262" s="511"/>
      <c r="T262" s="511"/>
      <c r="U262" s="511"/>
      <c r="V262" s="511"/>
      <c r="W262" s="511"/>
      <c r="X262" s="511"/>
      <c r="Y262" s="511"/>
      <c r="Z262" s="511"/>
      <c r="AA262" s="511"/>
      <c r="AB262" s="511"/>
    </row>
    <row r="263" spans="1:28" ht="12.75">
      <c r="A263" s="571" t="s">
        <v>308</v>
      </c>
      <c r="B263" s="514"/>
      <c r="C263" s="514"/>
      <c r="D263" s="514"/>
      <c r="E263" s="514"/>
      <c r="F263" s="570"/>
      <c r="G263" s="514"/>
      <c r="H263" s="514"/>
      <c r="I263" s="514"/>
      <c r="J263" s="570"/>
      <c r="K263" s="514"/>
      <c r="L263" s="514"/>
      <c r="M263" s="514"/>
      <c r="N263" s="514"/>
      <c r="O263" s="570"/>
      <c r="P263" s="514"/>
      <c r="Q263" s="514"/>
      <c r="R263" s="514"/>
      <c r="S263" s="570"/>
      <c r="T263" s="514"/>
      <c r="U263" s="514"/>
      <c r="V263" s="514"/>
      <c r="W263" s="570"/>
      <c r="X263" s="514">
        <v>1.1</v>
      </c>
      <c r="Y263" s="514">
        <v>1.1</v>
      </c>
      <c r="Z263" s="514">
        <v>1.1</v>
      </c>
      <c r="AA263" s="514">
        <v>1.1</v>
      </c>
      <c r="AB263" s="570"/>
    </row>
    <row r="264" spans="1:28" ht="12.75">
      <c r="A264" s="571" t="s">
        <v>429</v>
      </c>
      <c r="B264" s="514"/>
      <c r="C264" s="514"/>
      <c r="D264" s="514"/>
      <c r="E264" s="514"/>
      <c r="F264" s="570"/>
      <c r="G264" s="514"/>
      <c r="H264" s="514"/>
      <c r="I264" s="514"/>
      <c r="J264" s="570"/>
      <c r="K264" s="514"/>
      <c r="L264" s="514"/>
      <c r="M264" s="514"/>
      <c r="N264" s="514"/>
      <c r="O264" s="570"/>
      <c r="P264" s="514"/>
      <c r="Q264" s="514"/>
      <c r="R264" s="514"/>
      <c r="S264" s="570"/>
      <c r="T264" s="514"/>
      <c r="U264" s="514"/>
      <c r="V264" s="514"/>
      <c r="W264" s="570"/>
      <c r="X264" s="514">
        <v>0.3</v>
      </c>
      <c r="Y264" s="514">
        <v>0.3</v>
      </c>
      <c r="Z264" s="514">
        <v>0.3</v>
      </c>
      <c r="AA264" s="514">
        <v>0.3</v>
      </c>
      <c r="AB264" s="570"/>
    </row>
    <row r="265" spans="1:28" ht="12.75">
      <c r="A265" s="571" t="s">
        <v>430</v>
      </c>
      <c r="B265" s="514"/>
      <c r="C265" s="514"/>
      <c r="D265" s="514"/>
      <c r="E265" s="514"/>
      <c r="F265" s="570"/>
      <c r="G265" s="514"/>
      <c r="H265" s="514"/>
      <c r="I265" s="514"/>
      <c r="J265" s="570"/>
      <c r="K265" s="514"/>
      <c r="L265" s="514"/>
      <c r="M265" s="514"/>
      <c r="N265" s="514"/>
      <c r="O265" s="570"/>
      <c r="P265" s="514"/>
      <c r="Q265" s="514"/>
      <c r="R265" s="514"/>
      <c r="S265" s="570"/>
      <c r="T265" s="514"/>
      <c r="U265" s="514"/>
      <c r="V265" s="514"/>
      <c r="W265" s="570"/>
      <c r="X265" s="514">
        <v>1.3</v>
      </c>
      <c r="Y265" s="514">
        <v>1.3</v>
      </c>
      <c r="Z265" s="514">
        <v>1.3</v>
      </c>
      <c r="AA265" s="514">
        <v>1.3</v>
      </c>
      <c r="AB265" s="570"/>
    </row>
    <row r="266" spans="1:28" ht="12.75">
      <c r="A266" s="571" t="s">
        <v>431</v>
      </c>
      <c r="B266" s="514"/>
      <c r="C266" s="514"/>
      <c r="D266" s="514"/>
      <c r="E266" s="514"/>
      <c r="F266" s="570"/>
      <c r="G266" s="514"/>
      <c r="H266" s="514"/>
      <c r="I266" s="514"/>
      <c r="J266" s="570"/>
      <c r="K266" s="514"/>
      <c r="L266" s="514"/>
      <c r="M266" s="514"/>
      <c r="N266" s="514"/>
      <c r="O266" s="570"/>
      <c r="P266" s="514"/>
      <c r="Q266" s="514"/>
      <c r="R266" s="514"/>
      <c r="S266" s="570"/>
      <c r="T266" s="514"/>
      <c r="U266" s="514"/>
      <c r="V266" s="514"/>
      <c r="W266" s="570"/>
      <c r="X266" s="514">
        <v>0.3</v>
      </c>
      <c r="Y266" s="514">
        <v>0.3</v>
      </c>
      <c r="Z266" s="514">
        <v>0.3</v>
      </c>
      <c r="AA266" s="514">
        <v>0.3</v>
      </c>
      <c r="AB266" s="570"/>
    </row>
    <row r="267" spans="1:28" ht="12.75">
      <c r="A267" s="571" t="s">
        <v>301</v>
      </c>
      <c r="B267" s="514"/>
      <c r="C267" s="514"/>
      <c r="D267" s="514"/>
      <c r="E267" s="514"/>
      <c r="F267" s="570"/>
      <c r="G267" s="514"/>
      <c r="H267" s="514"/>
      <c r="I267" s="514"/>
      <c r="J267" s="570"/>
      <c r="K267" s="514"/>
      <c r="L267" s="514"/>
      <c r="M267" s="514"/>
      <c r="N267" s="514"/>
      <c r="O267" s="570"/>
      <c r="P267" s="514"/>
      <c r="Q267" s="514"/>
      <c r="R267" s="514"/>
      <c r="S267" s="570"/>
      <c r="T267" s="514"/>
      <c r="U267" s="514"/>
      <c r="V267" s="514"/>
      <c r="W267" s="570"/>
      <c r="X267" s="514"/>
      <c r="Y267" s="514"/>
      <c r="Z267" s="514"/>
      <c r="AA267" s="514"/>
      <c r="AB267" s="570"/>
    </row>
    <row r="268" spans="1:28" ht="12.75">
      <c r="A268" s="571" t="s">
        <v>309</v>
      </c>
      <c r="B268" s="514">
        <v>3.57</v>
      </c>
      <c r="C268" s="514">
        <v>3.57</v>
      </c>
      <c r="D268" s="514">
        <v>3.57</v>
      </c>
      <c r="E268" s="514">
        <v>3.57</v>
      </c>
      <c r="F268" s="514">
        <v>3.57</v>
      </c>
      <c r="G268" s="514">
        <v>3.57</v>
      </c>
      <c r="H268" s="514">
        <v>3.57</v>
      </c>
      <c r="I268" s="514">
        <v>3.57</v>
      </c>
      <c r="J268" s="514">
        <v>3.57</v>
      </c>
      <c r="K268" s="514">
        <v>3.57</v>
      </c>
      <c r="L268" s="514">
        <v>3.57</v>
      </c>
      <c r="M268" s="514">
        <v>3.57</v>
      </c>
      <c r="N268" s="514">
        <v>3.57</v>
      </c>
      <c r="O268" s="514">
        <v>3.57</v>
      </c>
      <c r="P268" s="514">
        <v>3.57</v>
      </c>
      <c r="Q268" s="514">
        <v>3.57</v>
      </c>
      <c r="R268" s="514">
        <v>3.57</v>
      </c>
      <c r="S268" s="514">
        <v>3.57</v>
      </c>
      <c r="T268" s="514">
        <v>3.57</v>
      </c>
      <c r="U268" s="514">
        <v>3.57</v>
      </c>
      <c r="V268" s="514">
        <v>3.57</v>
      </c>
      <c r="W268" s="570"/>
      <c r="X268" s="514">
        <v>3</v>
      </c>
      <c r="Y268" s="514">
        <v>3</v>
      </c>
      <c r="Z268" s="514">
        <v>3</v>
      </c>
      <c r="AA268" s="514">
        <v>3</v>
      </c>
      <c r="AB268" s="570"/>
    </row>
    <row r="269" spans="1:28" ht="12.75">
      <c r="A269" s="571" t="s">
        <v>310</v>
      </c>
      <c r="B269" s="514">
        <v>3.7</v>
      </c>
      <c r="C269" s="514">
        <v>3.7</v>
      </c>
      <c r="D269" s="514">
        <v>3.7</v>
      </c>
      <c r="E269" s="514">
        <v>3.7</v>
      </c>
      <c r="F269" s="570"/>
      <c r="G269" s="514">
        <v>3.7</v>
      </c>
      <c r="H269" s="514">
        <v>3.7</v>
      </c>
      <c r="I269" s="514">
        <v>3.7</v>
      </c>
      <c r="J269" s="570"/>
      <c r="K269" s="514">
        <v>3.7</v>
      </c>
      <c r="L269" s="514">
        <v>3.7</v>
      </c>
      <c r="M269" s="514">
        <v>3.7</v>
      </c>
      <c r="N269" s="514">
        <v>3.7</v>
      </c>
      <c r="O269" s="570"/>
      <c r="P269" s="514">
        <v>3.7</v>
      </c>
      <c r="Q269" s="514">
        <v>3.7</v>
      </c>
      <c r="R269" s="514">
        <v>3.7</v>
      </c>
      <c r="S269" s="570"/>
      <c r="T269" s="514">
        <v>3.7</v>
      </c>
      <c r="U269" s="514">
        <v>3.7</v>
      </c>
      <c r="V269" s="514">
        <v>3.7</v>
      </c>
      <c r="W269" s="570"/>
      <c r="X269" s="514">
        <v>3.7</v>
      </c>
      <c r="Y269" s="514">
        <v>3.7</v>
      </c>
      <c r="Z269" s="514">
        <v>3.7</v>
      </c>
      <c r="AA269" s="514">
        <v>3.7</v>
      </c>
      <c r="AB269" s="570"/>
    </row>
    <row r="270" spans="1:29" s="172" customFormat="1" ht="15.75">
      <c r="A270" s="620" t="s">
        <v>470</v>
      </c>
      <c r="B270" s="512">
        <v>2.29</v>
      </c>
      <c r="C270" s="512">
        <v>2.29</v>
      </c>
      <c r="D270" s="512">
        <v>2.29</v>
      </c>
      <c r="E270" s="512">
        <v>2.29</v>
      </c>
      <c r="F270" s="621"/>
      <c r="G270" s="512">
        <v>2.29</v>
      </c>
      <c r="H270" s="512">
        <v>2.29</v>
      </c>
      <c r="I270" s="512">
        <v>2.29</v>
      </c>
      <c r="J270" s="606"/>
      <c r="K270" s="512">
        <v>2.29</v>
      </c>
      <c r="L270" s="512">
        <v>2.29</v>
      </c>
      <c r="M270" s="512">
        <v>2.29</v>
      </c>
      <c r="N270" s="512">
        <v>2.29</v>
      </c>
      <c r="O270" s="606"/>
      <c r="P270" s="512">
        <v>2.29</v>
      </c>
      <c r="Q270" s="512">
        <v>2.29</v>
      </c>
      <c r="R270" s="512">
        <v>2.29</v>
      </c>
      <c r="S270" s="606"/>
      <c r="T270" s="512">
        <v>2.29</v>
      </c>
      <c r="U270" s="512">
        <v>2.29</v>
      </c>
      <c r="V270" s="512">
        <v>2.29</v>
      </c>
      <c r="W270" s="621"/>
      <c r="X270" s="512">
        <v>2.86</v>
      </c>
      <c r="Y270" s="512">
        <v>2.86</v>
      </c>
      <c r="Z270" s="512">
        <v>2.86</v>
      </c>
      <c r="AA270" s="512">
        <v>2.2</v>
      </c>
      <c r="AB270" s="621"/>
      <c r="AC270" s="622"/>
    </row>
    <row r="271" spans="1:28" ht="12.75">
      <c r="A271" s="571" t="s">
        <v>311</v>
      </c>
      <c r="B271" s="514"/>
      <c r="C271" s="514"/>
      <c r="D271" s="514"/>
      <c r="E271" s="514"/>
      <c r="F271" s="570"/>
      <c r="G271" s="514"/>
      <c r="H271" s="514"/>
      <c r="I271" s="514"/>
      <c r="J271" s="570"/>
      <c r="K271" s="514"/>
      <c r="L271" s="514"/>
      <c r="M271" s="514"/>
      <c r="N271" s="514"/>
      <c r="O271" s="570"/>
      <c r="P271" s="514"/>
      <c r="Q271" s="514"/>
      <c r="R271" s="514"/>
      <c r="S271" s="570"/>
      <c r="T271" s="514"/>
      <c r="U271" s="514"/>
      <c r="V271" s="514"/>
      <c r="W271" s="570"/>
      <c r="X271" s="534"/>
      <c r="Y271" s="514"/>
      <c r="Z271" s="514"/>
      <c r="AA271" s="514"/>
      <c r="AB271" s="570"/>
    </row>
    <row r="272" spans="1:28" ht="12.75">
      <c r="A272" s="571" t="s">
        <v>432</v>
      </c>
      <c r="B272" s="514"/>
      <c r="C272" s="514"/>
      <c r="D272" s="514"/>
      <c r="E272" s="514"/>
      <c r="F272" s="570"/>
      <c r="G272" s="514"/>
      <c r="H272" s="514"/>
      <c r="I272" s="514"/>
      <c r="J272" s="570"/>
      <c r="K272" s="514"/>
      <c r="L272" s="514"/>
      <c r="M272" s="514"/>
      <c r="N272" s="514"/>
      <c r="O272" s="570"/>
      <c r="P272" s="514"/>
      <c r="Q272" s="514"/>
      <c r="R272" s="514"/>
      <c r="S272" s="570"/>
      <c r="T272" s="514"/>
      <c r="U272" s="514"/>
      <c r="V272" s="514"/>
      <c r="W272" s="570"/>
      <c r="X272" s="534"/>
      <c r="Y272" s="514"/>
      <c r="Z272" s="514"/>
      <c r="AA272" s="514"/>
      <c r="AB272" s="570"/>
    </row>
    <row r="273" spans="1:28" ht="12.75">
      <c r="A273" s="571" t="s">
        <v>433</v>
      </c>
      <c r="B273" s="514"/>
      <c r="C273" s="514"/>
      <c r="D273" s="514"/>
      <c r="E273" s="514"/>
      <c r="F273" s="570"/>
      <c r="G273" s="514"/>
      <c r="H273" s="514"/>
      <c r="I273" s="514"/>
      <c r="J273" s="570"/>
      <c r="K273" s="514"/>
      <c r="L273" s="514"/>
      <c r="M273" s="514"/>
      <c r="N273" s="514"/>
      <c r="O273" s="570"/>
      <c r="P273" s="514"/>
      <c r="Q273" s="514"/>
      <c r="R273" s="514"/>
      <c r="S273" s="570"/>
      <c r="T273" s="514"/>
      <c r="U273" s="514"/>
      <c r="V273" s="514"/>
      <c r="W273" s="570"/>
      <c r="X273" s="534"/>
      <c r="Y273" s="514"/>
      <c r="Z273" s="514"/>
      <c r="AA273" s="514"/>
      <c r="AB273" s="570"/>
    </row>
    <row r="274" spans="1:28" ht="12.75">
      <c r="A274" s="571" t="s">
        <v>302</v>
      </c>
      <c r="B274" s="514"/>
      <c r="C274" s="514"/>
      <c r="D274" s="514"/>
      <c r="E274" s="514"/>
      <c r="F274" s="570"/>
      <c r="G274" s="514"/>
      <c r="H274" s="514"/>
      <c r="I274" s="514"/>
      <c r="J274" s="570"/>
      <c r="K274" s="514"/>
      <c r="L274" s="514"/>
      <c r="M274" s="514"/>
      <c r="N274" s="514"/>
      <c r="O274" s="570"/>
      <c r="P274" s="514"/>
      <c r="Q274" s="514"/>
      <c r="R274" s="514"/>
      <c r="S274" s="570"/>
      <c r="T274" s="514"/>
      <c r="U274" s="514"/>
      <c r="V274" s="514"/>
      <c r="W274" s="570"/>
      <c r="X274" s="534"/>
      <c r="Y274" s="514"/>
      <c r="Z274" s="514"/>
      <c r="AA274" s="514"/>
      <c r="AB274" s="570"/>
    </row>
    <row r="275" spans="1:28" ht="12.75">
      <c r="A275" s="571" t="s">
        <v>434</v>
      </c>
      <c r="B275" s="514"/>
      <c r="C275" s="514"/>
      <c r="D275" s="514"/>
      <c r="E275" s="514"/>
      <c r="F275" s="570"/>
      <c r="G275" s="514"/>
      <c r="H275" s="514"/>
      <c r="I275" s="514"/>
      <c r="J275" s="570"/>
      <c r="K275" s="514"/>
      <c r="L275" s="514"/>
      <c r="M275" s="514"/>
      <c r="N275" s="514"/>
      <c r="O275" s="570"/>
      <c r="P275" s="514">
        <v>0.65</v>
      </c>
      <c r="Q275" s="514">
        <v>0.65</v>
      </c>
      <c r="R275" s="514">
        <v>0.65</v>
      </c>
      <c r="S275" s="514">
        <v>0.65</v>
      </c>
      <c r="T275" s="514">
        <v>0.65</v>
      </c>
      <c r="U275" s="514">
        <v>0.65</v>
      </c>
      <c r="V275" s="514">
        <v>0.65</v>
      </c>
      <c r="W275" s="570"/>
      <c r="X275" s="534"/>
      <c r="Y275" s="514"/>
      <c r="Z275" s="514"/>
      <c r="AA275" s="514"/>
      <c r="AB275" s="570"/>
    </row>
    <row r="276" spans="1:28" ht="12.75">
      <c r="A276" s="571" t="s">
        <v>314</v>
      </c>
      <c r="B276" s="514"/>
      <c r="C276" s="514"/>
      <c r="D276" s="514"/>
      <c r="E276" s="514"/>
      <c r="F276" s="570"/>
      <c r="G276" s="514"/>
      <c r="H276" s="514"/>
      <c r="I276" s="514"/>
      <c r="J276" s="570"/>
      <c r="K276" s="514"/>
      <c r="L276" s="514"/>
      <c r="M276" s="514"/>
      <c r="N276" s="514"/>
      <c r="O276" s="570"/>
      <c r="P276" s="514"/>
      <c r="Q276" s="514"/>
      <c r="R276" s="514"/>
      <c r="S276" s="570"/>
      <c r="T276" s="514"/>
      <c r="U276" s="514"/>
      <c r="V276" s="514"/>
      <c r="W276" s="570"/>
      <c r="X276" s="534"/>
      <c r="Y276" s="514"/>
      <c r="Z276" s="514"/>
      <c r="AA276" s="514"/>
      <c r="AB276" s="570"/>
    </row>
    <row r="277" spans="1:28" ht="12.75">
      <c r="A277" s="571" t="s">
        <v>315</v>
      </c>
      <c r="B277" s="514"/>
      <c r="C277" s="514"/>
      <c r="D277" s="514"/>
      <c r="E277" s="514"/>
      <c r="F277" s="570"/>
      <c r="G277" s="514"/>
      <c r="H277" s="514"/>
      <c r="I277" s="514"/>
      <c r="J277" s="570"/>
      <c r="K277" s="514"/>
      <c r="L277" s="514"/>
      <c r="M277" s="514"/>
      <c r="N277" s="514"/>
      <c r="O277" s="570"/>
      <c r="P277" s="514"/>
      <c r="Q277" s="514"/>
      <c r="R277" s="514"/>
      <c r="S277" s="570"/>
      <c r="T277" s="514"/>
      <c r="U277" s="514"/>
      <c r="V277" s="514"/>
      <c r="W277" s="570"/>
      <c r="X277" s="534"/>
      <c r="Y277" s="514"/>
      <c r="Z277" s="514"/>
      <c r="AA277" s="514"/>
      <c r="AB277" s="570"/>
    </row>
    <row r="278" spans="1:28" ht="15.75">
      <c r="A278" s="602" t="s">
        <v>169</v>
      </c>
      <c r="B278" s="531"/>
      <c r="C278" s="531"/>
      <c r="D278" s="531"/>
      <c r="E278" s="531"/>
      <c r="F278" s="531"/>
      <c r="G278" s="531"/>
      <c r="H278" s="531"/>
      <c r="I278" s="531"/>
      <c r="J278" s="531"/>
      <c r="K278" s="531"/>
      <c r="L278" s="531"/>
      <c r="M278" s="531"/>
      <c r="N278" s="531"/>
      <c r="O278" s="531"/>
      <c r="P278" s="531"/>
      <c r="Q278" s="531"/>
      <c r="R278" s="531"/>
      <c r="S278" s="531"/>
      <c r="T278" s="531"/>
      <c r="U278" s="531"/>
      <c r="V278" s="531"/>
      <c r="W278" s="531"/>
      <c r="X278" s="531"/>
      <c r="Y278" s="531"/>
      <c r="Z278" s="531"/>
      <c r="AA278" s="531"/>
      <c r="AB278" s="603"/>
    </row>
    <row r="279" spans="1:28" ht="12.75">
      <c r="A279" s="552" t="s">
        <v>105</v>
      </c>
      <c r="B279" s="528"/>
      <c r="C279" s="528"/>
      <c r="D279" s="528"/>
      <c r="E279" s="528"/>
      <c r="F279" s="528"/>
      <c r="G279" s="528"/>
      <c r="H279" s="528"/>
      <c r="I279" s="528"/>
      <c r="J279" s="528"/>
      <c r="K279" s="528"/>
      <c r="L279" s="528"/>
      <c r="M279" s="528"/>
      <c r="N279" s="528"/>
      <c r="O279" s="528"/>
      <c r="P279" s="528"/>
      <c r="Q279" s="528"/>
      <c r="R279" s="528"/>
      <c r="S279" s="528"/>
      <c r="T279" s="528"/>
      <c r="U279" s="528"/>
      <c r="V279" s="528"/>
      <c r="W279" s="528"/>
      <c r="X279" s="528"/>
      <c r="Y279" s="528"/>
      <c r="Z279" s="528"/>
      <c r="AA279" s="528"/>
      <c r="AB279" s="593"/>
    </row>
    <row r="280" spans="1:28" ht="12.75">
      <c r="A280" s="571" t="s">
        <v>532</v>
      </c>
      <c r="B280" s="514">
        <v>3.58</v>
      </c>
      <c r="C280" s="514">
        <v>3.58</v>
      </c>
      <c r="D280" s="514">
        <v>3.58</v>
      </c>
      <c r="E280" s="514">
        <v>3.58</v>
      </c>
      <c r="F280" s="514">
        <v>3.58</v>
      </c>
      <c r="G280" s="514">
        <v>3.58</v>
      </c>
      <c r="H280" s="514">
        <v>3.58</v>
      </c>
      <c r="I280" s="514">
        <v>3.58</v>
      </c>
      <c r="J280" s="570"/>
      <c r="K280" s="514"/>
      <c r="L280" s="533"/>
      <c r="M280" s="533"/>
      <c r="N280" s="514"/>
      <c r="O280" s="570"/>
      <c r="P280" s="514">
        <v>3.58</v>
      </c>
      <c r="Q280" s="514">
        <v>3.58</v>
      </c>
      <c r="R280" s="514">
        <v>3.58</v>
      </c>
      <c r="S280" s="514">
        <v>3.58</v>
      </c>
      <c r="T280" s="514">
        <v>3.58</v>
      </c>
      <c r="U280" s="514">
        <v>3.58</v>
      </c>
      <c r="V280" s="514">
        <v>3.58</v>
      </c>
      <c r="W280" s="570"/>
      <c r="X280" s="533"/>
      <c r="Y280" s="533"/>
      <c r="Z280" s="533"/>
      <c r="AA280" s="533"/>
      <c r="AB280" s="570"/>
    </row>
    <row r="281" spans="1:28" ht="12.75">
      <c r="A281" s="567" t="s">
        <v>533</v>
      </c>
      <c r="B281" s="519">
        <v>4</v>
      </c>
      <c r="C281" s="519">
        <v>4</v>
      </c>
      <c r="D281" s="519">
        <v>4</v>
      </c>
      <c r="E281" s="519">
        <v>4</v>
      </c>
      <c r="F281" s="519">
        <v>4</v>
      </c>
      <c r="G281" s="519">
        <v>4</v>
      </c>
      <c r="H281" s="519">
        <v>4</v>
      </c>
      <c r="I281" s="519">
        <v>4</v>
      </c>
      <c r="J281" s="596"/>
      <c r="K281" s="519">
        <v>4</v>
      </c>
      <c r="L281" s="519">
        <v>4</v>
      </c>
      <c r="M281" s="519">
        <v>4</v>
      </c>
      <c r="N281" s="519">
        <v>4</v>
      </c>
      <c r="O281" s="519">
        <v>4</v>
      </c>
      <c r="P281" s="519">
        <v>4</v>
      </c>
      <c r="Q281" s="519">
        <v>4</v>
      </c>
      <c r="R281" s="519">
        <v>4</v>
      </c>
      <c r="S281" s="519">
        <v>4</v>
      </c>
      <c r="T281" s="519">
        <v>4</v>
      </c>
      <c r="U281" s="519">
        <v>4</v>
      </c>
      <c r="V281" s="519">
        <v>4</v>
      </c>
      <c r="W281" s="596"/>
      <c r="X281" s="514">
        <v>5.4</v>
      </c>
      <c r="Y281" s="514">
        <v>5.4</v>
      </c>
      <c r="Z281" s="514">
        <v>5.4</v>
      </c>
      <c r="AA281" s="514">
        <v>5.4</v>
      </c>
      <c r="AB281" s="596"/>
    </row>
    <row r="282" spans="1:28" ht="12.75">
      <c r="A282" s="571" t="s">
        <v>320</v>
      </c>
      <c r="B282" s="514">
        <v>0.85</v>
      </c>
      <c r="C282" s="514">
        <v>0.85</v>
      </c>
      <c r="D282" s="514">
        <v>0.85</v>
      </c>
      <c r="E282" s="514">
        <v>0.85</v>
      </c>
      <c r="F282" s="570"/>
      <c r="G282" s="514">
        <v>0.85</v>
      </c>
      <c r="H282" s="514">
        <v>0.85</v>
      </c>
      <c r="I282" s="514">
        <v>0.85</v>
      </c>
      <c r="J282" s="570"/>
      <c r="K282" s="514"/>
      <c r="L282" s="514"/>
      <c r="M282" s="514"/>
      <c r="N282" s="514" t="s">
        <v>626</v>
      </c>
      <c r="O282" s="570"/>
      <c r="P282" s="514">
        <v>0.85</v>
      </c>
      <c r="Q282" s="514">
        <v>0.85</v>
      </c>
      <c r="R282" s="514">
        <v>0.85</v>
      </c>
      <c r="S282" s="570"/>
      <c r="T282" s="514">
        <v>0.85</v>
      </c>
      <c r="U282" s="514">
        <v>0.85</v>
      </c>
      <c r="V282" s="514">
        <v>0.85</v>
      </c>
      <c r="W282" s="570"/>
      <c r="X282" s="514"/>
      <c r="Y282" s="514"/>
      <c r="Z282" s="514"/>
      <c r="AA282" s="514"/>
      <c r="AB282" s="570"/>
    </row>
    <row r="283" spans="1:28" ht="12.75">
      <c r="A283" s="571" t="s">
        <v>319</v>
      </c>
      <c r="B283" s="514">
        <v>0.9</v>
      </c>
      <c r="C283" s="514">
        <v>0.9</v>
      </c>
      <c r="D283" s="514">
        <v>0.9</v>
      </c>
      <c r="E283" s="514">
        <v>0.9</v>
      </c>
      <c r="F283" s="570"/>
      <c r="G283" s="514">
        <v>0.9</v>
      </c>
      <c r="H283" s="514">
        <v>0.9</v>
      </c>
      <c r="I283" s="514">
        <v>0.9</v>
      </c>
      <c r="J283" s="570"/>
      <c r="K283" s="514">
        <v>0.9</v>
      </c>
      <c r="L283" s="514">
        <v>0.9</v>
      </c>
      <c r="M283" s="514">
        <v>0.9</v>
      </c>
      <c r="N283" s="514">
        <v>0.9</v>
      </c>
      <c r="O283" s="570"/>
      <c r="P283" s="514">
        <v>0.9</v>
      </c>
      <c r="Q283" s="514">
        <v>0.9</v>
      </c>
      <c r="R283" s="514">
        <v>0.9</v>
      </c>
      <c r="S283" s="570"/>
      <c r="T283" s="514">
        <v>0.9</v>
      </c>
      <c r="U283" s="514">
        <v>0.9</v>
      </c>
      <c r="V283" s="514">
        <v>0.9</v>
      </c>
      <c r="W283" s="570"/>
      <c r="X283" s="514">
        <v>1.1</v>
      </c>
      <c r="Y283" s="514">
        <v>1.1</v>
      </c>
      <c r="Z283" s="514">
        <v>1.1</v>
      </c>
      <c r="AA283" s="514">
        <v>1.1</v>
      </c>
      <c r="AB283" s="570"/>
    </row>
    <row r="284" spans="1:28" ht="12.75">
      <c r="A284" s="571" t="s">
        <v>321</v>
      </c>
      <c r="B284" s="518">
        <v>0.43</v>
      </c>
      <c r="C284" s="518">
        <v>0.43</v>
      </c>
      <c r="D284" s="518">
        <v>0.43</v>
      </c>
      <c r="E284" s="518">
        <v>0.43</v>
      </c>
      <c r="F284" s="570"/>
      <c r="G284" s="518">
        <v>0.43</v>
      </c>
      <c r="H284" s="518">
        <v>0.43</v>
      </c>
      <c r="I284" s="518">
        <v>0.43</v>
      </c>
      <c r="J284" s="570"/>
      <c r="K284" s="514"/>
      <c r="L284" s="514">
        <v>0.43</v>
      </c>
      <c r="M284" s="514">
        <v>0.43</v>
      </c>
      <c r="N284" s="514"/>
      <c r="O284" s="570"/>
      <c r="P284" s="518">
        <v>0.43</v>
      </c>
      <c r="Q284" s="518">
        <v>0.43</v>
      </c>
      <c r="R284" s="518">
        <v>0.43</v>
      </c>
      <c r="S284" s="570"/>
      <c r="T284" s="518">
        <v>0.43</v>
      </c>
      <c r="U284" s="518">
        <v>0.43</v>
      </c>
      <c r="V284" s="518">
        <v>0.43</v>
      </c>
      <c r="W284" s="570"/>
      <c r="X284" s="518">
        <v>0.43</v>
      </c>
      <c r="Y284" s="518">
        <v>0.43</v>
      </c>
      <c r="Z284" s="518">
        <v>0.43</v>
      </c>
      <c r="AA284" s="518">
        <v>0.43</v>
      </c>
      <c r="AB284" s="570"/>
    </row>
    <row r="285" spans="1:28" ht="12.75">
      <c r="A285" s="571" t="s">
        <v>435</v>
      </c>
      <c r="B285" s="514"/>
      <c r="C285" s="514"/>
      <c r="D285" s="514"/>
      <c r="E285" s="514"/>
      <c r="F285" s="570"/>
      <c r="G285" s="514"/>
      <c r="H285" s="514"/>
      <c r="I285" s="514"/>
      <c r="J285" s="570"/>
      <c r="K285" s="514"/>
      <c r="L285" s="619"/>
      <c r="M285" s="619"/>
      <c r="N285" s="514"/>
      <c r="O285" s="570"/>
      <c r="P285" s="514"/>
      <c r="Q285" s="514"/>
      <c r="R285" s="514"/>
      <c r="S285" s="570"/>
      <c r="T285" s="514"/>
      <c r="U285" s="514"/>
      <c r="V285" s="514"/>
      <c r="W285" s="570"/>
      <c r="X285" s="514"/>
      <c r="Y285" s="514"/>
      <c r="Z285" s="514"/>
      <c r="AA285" s="514"/>
      <c r="AB285" s="570"/>
    </row>
    <row r="286" spans="1:28" ht="12.75">
      <c r="A286" s="544" t="s">
        <v>493</v>
      </c>
      <c r="B286" s="514">
        <v>1.3</v>
      </c>
      <c r="C286" s="514">
        <v>1.3</v>
      </c>
      <c r="D286" s="514">
        <v>1.6</v>
      </c>
      <c r="E286" s="514">
        <v>1.6</v>
      </c>
      <c r="F286" s="570"/>
      <c r="G286" s="514">
        <v>1.3</v>
      </c>
      <c r="H286" s="514">
        <v>1.6</v>
      </c>
      <c r="I286" s="514">
        <v>1.6</v>
      </c>
      <c r="J286" s="570"/>
      <c r="K286" s="514"/>
      <c r="L286" s="514">
        <v>2.2</v>
      </c>
      <c r="M286" s="514">
        <v>2.2</v>
      </c>
      <c r="N286" s="514"/>
      <c r="O286" s="570"/>
      <c r="P286" s="514">
        <v>1.3</v>
      </c>
      <c r="Q286" s="514">
        <v>1.6</v>
      </c>
      <c r="R286" s="514">
        <v>1.6</v>
      </c>
      <c r="S286" s="570"/>
      <c r="T286" s="514">
        <v>1.3</v>
      </c>
      <c r="U286" s="514">
        <v>1.6</v>
      </c>
      <c r="V286" s="514">
        <v>1.6</v>
      </c>
      <c r="W286" s="570"/>
      <c r="X286" s="514">
        <v>2.5</v>
      </c>
      <c r="Y286" s="514">
        <v>2.5</v>
      </c>
      <c r="Z286" s="514">
        <v>2.5</v>
      </c>
      <c r="AA286" s="514">
        <v>2.5</v>
      </c>
      <c r="AB286" s="570"/>
    </row>
    <row r="287" spans="1:28" ht="12.75">
      <c r="A287" s="610"/>
      <c r="B287" s="552" t="s">
        <v>188</v>
      </c>
      <c r="C287" s="528"/>
      <c r="D287" s="528"/>
      <c r="E287" s="528"/>
      <c r="F287" s="528"/>
      <c r="G287" s="528"/>
      <c r="H287" s="528"/>
      <c r="I287" s="528"/>
      <c r="J287" s="528"/>
      <c r="K287" s="528"/>
      <c r="L287" s="528"/>
      <c r="M287" s="528"/>
      <c r="N287" s="528"/>
      <c r="O287" s="528"/>
      <c r="P287" s="528"/>
      <c r="Q287" s="528"/>
      <c r="R287" s="528"/>
      <c r="S287" s="528"/>
      <c r="T287" s="528"/>
      <c r="U287" s="528"/>
      <c r="V287" s="528"/>
      <c r="W287" s="528"/>
      <c r="X287" s="528"/>
      <c r="Y287" s="528"/>
      <c r="Z287" s="528"/>
      <c r="AA287" s="528"/>
      <c r="AB287" s="593"/>
    </row>
    <row r="288" spans="1:28" ht="12.75">
      <c r="A288" s="567" t="s">
        <v>324</v>
      </c>
      <c r="B288" s="519">
        <v>0.3</v>
      </c>
      <c r="C288" s="519">
        <v>0.3</v>
      </c>
      <c r="D288" s="519">
        <v>0.3</v>
      </c>
      <c r="E288" s="519">
        <v>0.3</v>
      </c>
      <c r="F288" s="596"/>
      <c r="G288" s="519">
        <v>0.3</v>
      </c>
      <c r="H288" s="519">
        <v>0.3</v>
      </c>
      <c r="I288" s="519">
        <v>0.3</v>
      </c>
      <c r="J288" s="596"/>
      <c r="K288" s="519"/>
      <c r="L288" s="519">
        <v>0.3</v>
      </c>
      <c r="M288" s="519">
        <v>0.3</v>
      </c>
      <c r="N288" s="519"/>
      <c r="O288" s="596"/>
      <c r="P288" s="519">
        <v>0.4</v>
      </c>
      <c r="Q288" s="519">
        <v>0.4</v>
      </c>
      <c r="R288" s="519">
        <v>0.4</v>
      </c>
      <c r="S288" s="596"/>
      <c r="T288" s="519">
        <v>0.4</v>
      </c>
      <c r="U288" s="519">
        <v>0.4</v>
      </c>
      <c r="V288" s="519">
        <v>0.4</v>
      </c>
      <c r="W288" s="596"/>
      <c r="X288" s="519">
        <v>0.3</v>
      </c>
      <c r="Y288" s="519">
        <v>0.3</v>
      </c>
      <c r="Z288" s="519">
        <v>0.3</v>
      </c>
      <c r="AA288" s="519">
        <v>0.3</v>
      </c>
      <c r="AB288" s="596"/>
    </row>
    <row r="289" spans="1:28" ht="12.75">
      <c r="A289" s="571" t="s">
        <v>325</v>
      </c>
      <c r="B289" s="514">
        <v>0.6</v>
      </c>
      <c r="C289" s="514">
        <v>0.6</v>
      </c>
      <c r="D289" s="514">
        <v>0.6</v>
      </c>
      <c r="E289" s="514">
        <v>0.6</v>
      </c>
      <c r="F289" s="570"/>
      <c r="G289" s="514">
        <v>0.6</v>
      </c>
      <c r="H289" s="514">
        <v>0.6</v>
      </c>
      <c r="I289" s="514">
        <v>0.6</v>
      </c>
      <c r="J289" s="570"/>
      <c r="K289" s="514"/>
      <c r="L289" s="514">
        <v>0.6</v>
      </c>
      <c r="M289" s="514">
        <v>0.6</v>
      </c>
      <c r="N289" s="514"/>
      <c r="O289" s="570"/>
      <c r="P289" s="514">
        <v>0.6</v>
      </c>
      <c r="Q289" s="514">
        <v>0.6</v>
      </c>
      <c r="R289" s="514">
        <v>0.6</v>
      </c>
      <c r="S289" s="570"/>
      <c r="T289" s="514">
        <v>0.6</v>
      </c>
      <c r="U289" s="514">
        <v>0.6</v>
      </c>
      <c r="V289" s="514">
        <v>0.6</v>
      </c>
      <c r="W289" s="570"/>
      <c r="X289" s="514">
        <v>0.6</v>
      </c>
      <c r="Y289" s="514">
        <v>0.6</v>
      </c>
      <c r="Z289" s="514">
        <v>0.6</v>
      </c>
      <c r="AA289" s="514">
        <v>0.6</v>
      </c>
      <c r="AB289" s="570"/>
    </row>
    <row r="290" spans="1:28" ht="12.75">
      <c r="A290" s="571" t="s">
        <v>326</v>
      </c>
      <c r="B290" s="514">
        <v>1.3</v>
      </c>
      <c r="C290" s="514">
        <v>1.3</v>
      </c>
      <c r="D290" s="514">
        <v>1.6</v>
      </c>
      <c r="E290" s="514">
        <v>1.8</v>
      </c>
      <c r="F290" s="570"/>
      <c r="G290" s="514">
        <v>1.3</v>
      </c>
      <c r="H290" s="514">
        <v>1.6</v>
      </c>
      <c r="I290" s="514">
        <v>1.8</v>
      </c>
      <c r="J290" s="570"/>
      <c r="K290" s="514"/>
      <c r="L290" s="514">
        <v>1.9</v>
      </c>
      <c r="M290" s="514">
        <v>1.9</v>
      </c>
      <c r="N290" s="514"/>
      <c r="O290" s="570"/>
      <c r="P290" s="514">
        <v>1.3</v>
      </c>
      <c r="Q290" s="514">
        <v>1.6</v>
      </c>
      <c r="R290" s="514">
        <v>1.8</v>
      </c>
      <c r="S290" s="570"/>
      <c r="T290" s="514">
        <v>1.3</v>
      </c>
      <c r="U290" s="514">
        <v>1.6</v>
      </c>
      <c r="V290" s="514">
        <v>1.8</v>
      </c>
      <c r="W290" s="570"/>
      <c r="X290" s="514">
        <v>2.1</v>
      </c>
      <c r="Y290" s="514">
        <v>2.1</v>
      </c>
      <c r="Z290" s="514">
        <v>2.1</v>
      </c>
      <c r="AA290" s="514">
        <v>2.1</v>
      </c>
      <c r="AB290" s="570"/>
    </row>
    <row r="291" spans="1:28" ht="12.75">
      <c r="A291" s="571" t="s">
        <v>327</v>
      </c>
      <c r="B291" s="514">
        <v>0.7</v>
      </c>
      <c r="C291" s="514">
        <v>0.7</v>
      </c>
      <c r="D291" s="514">
        <v>0.7</v>
      </c>
      <c r="E291" s="514">
        <v>0.7</v>
      </c>
      <c r="F291" s="570"/>
      <c r="G291" s="514">
        <v>0.7</v>
      </c>
      <c r="H291" s="514">
        <v>0.7</v>
      </c>
      <c r="I291" s="514">
        <v>0.7</v>
      </c>
      <c r="J291" s="570"/>
      <c r="K291" s="514"/>
      <c r="L291" s="514">
        <v>0.9</v>
      </c>
      <c r="M291" s="514">
        <v>0.9</v>
      </c>
      <c r="N291" s="514"/>
      <c r="O291" s="570"/>
      <c r="P291" s="514">
        <v>0.7</v>
      </c>
      <c r="Q291" s="514">
        <v>0.7</v>
      </c>
      <c r="R291" s="514">
        <v>0.7</v>
      </c>
      <c r="S291" s="570"/>
      <c r="T291" s="514">
        <v>0.7</v>
      </c>
      <c r="U291" s="514">
        <v>0.7</v>
      </c>
      <c r="V291" s="514">
        <v>0.7</v>
      </c>
      <c r="W291" s="570"/>
      <c r="X291" s="514">
        <v>0.9</v>
      </c>
      <c r="Y291" s="514">
        <v>0.9</v>
      </c>
      <c r="Z291" s="514">
        <v>0.9</v>
      </c>
      <c r="AA291" s="514">
        <v>0.9</v>
      </c>
      <c r="AB291" s="570"/>
    </row>
    <row r="292" spans="1:28" ht="12.75">
      <c r="A292" s="571" t="s">
        <v>328</v>
      </c>
      <c r="B292" s="514">
        <v>0.35</v>
      </c>
      <c r="C292" s="514">
        <v>0.35</v>
      </c>
      <c r="D292" s="514">
        <v>0.35</v>
      </c>
      <c r="E292" s="514">
        <v>0.35</v>
      </c>
      <c r="F292" s="570"/>
      <c r="G292" s="514">
        <v>0.35</v>
      </c>
      <c r="H292" s="514">
        <v>0.35</v>
      </c>
      <c r="I292" s="514">
        <v>0.35</v>
      </c>
      <c r="J292" s="570"/>
      <c r="K292" s="514"/>
      <c r="L292" s="514">
        <v>0.5</v>
      </c>
      <c r="M292" s="514">
        <v>0.5</v>
      </c>
      <c r="N292" s="514"/>
      <c r="O292" s="570"/>
      <c r="P292" s="514">
        <v>0.35</v>
      </c>
      <c r="Q292" s="514">
        <v>0.35</v>
      </c>
      <c r="R292" s="514">
        <v>0.35</v>
      </c>
      <c r="S292" s="570"/>
      <c r="T292" s="514">
        <v>0.35</v>
      </c>
      <c r="U292" s="514">
        <v>0.35</v>
      </c>
      <c r="V292" s="514">
        <v>0.35</v>
      </c>
      <c r="W292" s="570"/>
      <c r="X292" s="514">
        <v>0.5</v>
      </c>
      <c r="Y292" s="514">
        <v>0.5</v>
      </c>
      <c r="Z292" s="514">
        <v>0.5</v>
      </c>
      <c r="AA292" s="514">
        <v>0.5</v>
      </c>
      <c r="AB292" s="570"/>
    </row>
    <row r="293" spans="1:28" ht="12.75">
      <c r="A293" s="552" t="s">
        <v>107</v>
      </c>
      <c r="B293" s="528"/>
      <c r="C293" s="528"/>
      <c r="D293" s="528"/>
      <c r="E293" s="528"/>
      <c r="F293" s="528"/>
      <c r="G293" s="528"/>
      <c r="H293" s="528"/>
      <c r="I293" s="528"/>
      <c r="J293" s="528"/>
      <c r="K293" s="528"/>
      <c r="L293" s="528"/>
      <c r="M293" s="528"/>
      <c r="N293" s="528"/>
      <c r="O293" s="528"/>
      <c r="P293" s="528"/>
      <c r="Q293" s="528"/>
      <c r="R293" s="528"/>
      <c r="S293" s="528"/>
      <c r="T293" s="528"/>
      <c r="U293" s="528"/>
      <c r="V293" s="528"/>
      <c r="W293" s="528"/>
      <c r="X293" s="528"/>
      <c r="Y293" s="528"/>
      <c r="Z293" s="528"/>
      <c r="AA293" s="528"/>
      <c r="AB293" s="593"/>
    </row>
    <row r="294" spans="1:28" ht="12.75">
      <c r="A294" s="567" t="s">
        <v>108</v>
      </c>
      <c r="B294" s="519">
        <v>0.65</v>
      </c>
      <c r="C294" s="519">
        <v>0.65</v>
      </c>
      <c r="D294" s="519">
        <v>0.65</v>
      </c>
      <c r="E294" s="519">
        <v>0.65</v>
      </c>
      <c r="F294" s="596"/>
      <c r="G294" s="519">
        <v>0.65</v>
      </c>
      <c r="H294" s="519">
        <v>0.65</v>
      </c>
      <c r="I294" s="519">
        <v>0.65</v>
      </c>
      <c r="J294" s="596"/>
      <c r="K294" s="519">
        <v>0.65</v>
      </c>
      <c r="L294" s="519">
        <v>0.65</v>
      </c>
      <c r="M294" s="519">
        <v>0.65</v>
      </c>
      <c r="N294" s="519">
        <v>0.65</v>
      </c>
      <c r="O294" s="596"/>
      <c r="P294" s="519">
        <v>0.65</v>
      </c>
      <c r="Q294" s="519">
        <v>0.65</v>
      </c>
      <c r="R294" s="519">
        <v>0.65</v>
      </c>
      <c r="S294" s="596"/>
      <c r="T294" s="519">
        <v>0.65</v>
      </c>
      <c r="U294" s="519">
        <v>0.65</v>
      </c>
      <c r="V294" s="519">
        <v>0.65</v>
      </c>
      <c r="W294" s="596"/>
      <c r="X294" s="519">
        <v>0.65</v>
      </c>
      <c r="Y294" s="519">
        <v>0.65</v>
      </c>
      <c r="Z294" s="519">
        <v>0.65</v>
      </c>
      <c r="AA294" s="519">
        <v>0.65</v>
      </c>
      <c r="AB294" s="596"/>
    </row>
    <row r="295" spans="1:28" ht="12.75">
      <c r="A295" s="571" t="s">
        <v>471</v>
      </c>
      <c r="B295" s="514">
        <v>1</v>
      </c>
      <c r="C295" s="514">
        <v>1</v>
      </c>
      <c r="D295" s="514">
        <v>1</v>
      </c>
      <c r="E295" s="514">
        <v>1</v>
      </c>
      <c r="F295" s="570"/>
      <c r="G295" s="514">
        <v>1</v>
      </c>
      <c r="H295" s="514">
        <v>1</v>
      </c>
      <c r="I295" s="514">
        <v>1</v>
      </c>
      <c r="J295" s="570"/>
      <c r="K295" s="514">
        <v>1</v>
      </c>
      <c r="L295" s="514">
        <v>1</v>
      </c>
      <c r="M295" s="514">
        <v>1</v>
      </c>
      <c r="N295" s="514">
        <v>1</v>
      </c>
      <c r="O295" s="570"/>
      <c r="P295" s="514">
        <v>1</v>
      </c>
      <c r="Q295" s="514">
        <v>1</v>
      </c>
      <c r="R295" s="514">
        <v>1</v>
      </c>
      <c r="S295" s="570"/>
      <c r="T295" s="514">
        <v>1</v>
      </c>
      <c r="U295" s="514">
        <v>1</v>
      </c>
      <c r="V295" s="514">
        <v>1</v>
      </c>
      <c r="W295" s="570"/>
      <c r="X295" s="514">
        <v>1</v>
      </c>
      <c r="Y295" s="514">
        <v>1</v>
      </c>
      <c r="Z295" s="514">
        <v>1</v>
      </c>
      <c r="AA295" s="514">
        <v>1</v>
      </c>
      <c r="AB295" s="570"/>
    </row>
    <row r="296" spans="1:28" ht="12.75">
      <c r="A296" s="571" t="s">
        <v>329</v>
      </c>
      <c r="B296" s="514">
        <v>1.1</v>
      </c>
      <c r="C296" s="514">
        <v>1.1</v>
      </c>
      <c r="D296" s="514">
        <v>1.1</v>
      </c>
      <c r="E296" s="514">
        <v>1.1</v>
      </c>
      <c r="F296" s="570"/>
      <c r="G296" s="514">
        <v>1.29</v>
      </c>
      <c r="H296" s="514">
        <v>1.29</v>
      </c>
      <c r="I296" s="514">
        <v>1.29</v>
      </c>
      <c r="J296" s="570"/>
      <c r="K296" s="514">
        <v>1.29</v>
      </c>
      <c r="L296" s="514">
        <v>1.5</v>
      </c>
      <c r="M296" s="514">
        <v>1.5</v>
      </c>
      <c r="N296" s="514"/>
      <c r="O296" s="570"/>
      <c r="P296" s="514">
        <v>1.29</v>
      </c>
      <c r="Q296" s="514">
        <v>1.29</v>
      </c>
      <c r="R296" s="514">
        <v>1.29</v>
      </c>
      <c r="S296" s="514">
        <v>1.29</v>
      </c>
      <c r="T296" s="514">
        <v>1.29</v>
      </c>
      <c r="U296" s="514">
        <v>1.29</v>
      </c>
      <c r="V296" s="514">
        <v>1.29</v>
      </c>
      <c r="W296" s="570"/>
      <c r="X296" s="514">
        <v>2.15</v>
      </c>
      <c r="Y296" s="514">
        <v>2.15</v>
      </c>
      <c r="Z296" s="514">
        <v>2.15</v>
      </c>
      <c r="AA296" s="514">
        <v>2.7</v>
      </c>
      <c r="AB296" s="570"/>
    </row>
    <row r="297" spans="1:28" ht="12.75">
      <c r="A297" s="571" t="s">
        <v>330</v>
      </c>
      <c r="B297" s="514">
        <v>0.3</v>
      </c>
      <c r="C297" s="514">
        <v>0.3</v>
      </c>
      <c r="D297" s="514">
        <v>0.3</v>
      </c>
      <c r="E297" s="514">
        <v>0.3</v>
      </c>
      <c r="F297" s="570"/>
      <c r="G297" s="514">
        <v>0.3</v>
      </c>
      <c r="H297" s="514">
        <v>0.3</v>
      </c>
      <c r="I297" s="514">
        <v>0.3</v>
      </c>
      <c r="J297" s="570"/>
      <c r="K297" s="514"/>
      <c r="L297" s="514"/>
      <c r="M297" s="514"/>
      <c r="N297" s="514"/>
      <c r="O297" s="570"/>
      <c r="P297" s="514">
        <v>0.3</v>
      </c>
      <c r="Q297" s="514">
        <v>0.3</v>
      </c>
      <c r="R297" s="514">
        <v>0.3</v>
      </c>
      <c r="S297" s="570"/>
      <c r="T297" s="514">
        <v>0.3</v>
      </c>
      <c r="U297" s="514">
        <v>0.3</v>
      </c>
      <c r="V297" s="514">
        <v>0.3</v>
      </c>
      <c r="W297" s="570"/>
      <c r="X297" s="514"/>
      <c r="Y297" s="514"/>
      <c r="Z297" s="514"/>
      <c r="AA297" s="514"/>
      <c r="AB297" s="570"/>
    </row>
    <row r="298" spans="1:28" ht="12.75">
      <c r="A298" s="571" t="s">
        <v>545</v>
      </c>
      <c r="B298" s="514">
        <v>0.3</v>
      </c>
      <c r="C298" s="514">
        <v>0.3</v>
      </c>
      <c r="D298" s="514">
        <v>0.3</v>
      </c>
      <c r="E298" s="514">
        <v>0.3</v>
      </c>
      <c r="F298" s="570"/>
      <c r="G298" s="514">
        <v>0.3</v>
      </c>
      <c r="H298" s="514">
        <v>0.3</v>
      </c>
      <c r="I298" s="514">
        <v>0.3</v>
      </c>
      <c r="J298" s="570"/>
      <c r="K298" s="514"/>
      <c r="L298" s="514">
        <v>0.5</v>
      </c>
      <c r="M298" s="514">
        <v>0.5</v>
      </c>
      <c r="N298" s="514"/>
      <c r="O298" s="570"/>
      <c r="P298" s="514">
        <v>0.3</v>
      </c>
      <c r="Q298" s="514">
        <v>0.3</v>
      </c>
      <c r="R298" s="514">
        <v>0.3</v>
      </c>
      <c r="S298" s="570"/>
      <c r="T298" s="514">
        <v>0.3</v>
      </c>
      <c r="U298" s="514">
        <v>0.3</v>
      </c>
      <c r="V298" s="514">
        <v>0.3</v>
      </c>
      <c r="W298" s="570"/>
      <c r="X298" s="514">
        <v>0.6</v>
      </c>
      <c r="Y298" s="514">
        <v>0.6</v>
      </c>
      <c r="Z298" s="514">
        <v>0.6</v>
      </c>
      <c r="AA298" s="514">
        <v>0.6</v>
      </c>
      <c r="AB298" s="570"/>
    </row>
    <row r="299" spans="1:28" ht="12.75">
      <c r="A299" s="573" t="s">
        <v>332</v>
      </c>
      <c r="B299" s="530">
        <v>0.95</v>
      </c>
      <c r="C299" s="530">
        <v>0.95</v>
      </c>
      <c r="D299" s="530">
        <v>0.95</v>
      </c>
      <c r="E299" s="530">
        <v>0.95</v>
      </c>
      <c r="F299" s="590"/>
      <c r="G299" s="530">
        <v>0.95</v>
      </c>
      <c r="H299" s="530">
        <v>0.95</v>
      </c>
      <c r="I299" s="530">
        <v>0.95</v>
      </c>
      <c r="J299" s="590"/>
      <c r="K299" s="530"/>
      <c r="L299" s="530">
        <v>2.4</v>
      </c>
      <c r="M299" s="530">
        <v>2.4</v>
      </c>
      <c r="N299" s="530"/>
      <c r="O299" s="590"/>
      <c r="P299" s="530">
        <v>0.95</v>
      </c>
      <c r="Q299" s="530">
        <v>0.95</v>
      </c>
      <c r="R299" s="530">
        <v>0.95</v>
      </c>
      <c r="S299" s="590"/>
      <c r="T299" s="530">
        <v>0.95</v>
      </c>
      <c r="U299" s="530">
        <v>0.95</v>
      </c>
      <c r="V299" s="530">
        <v>0.95</v>
      </c>
      <c r="W299" s="590"/>
      <c r="X299" s="530">
        <v>2.5</v>
      </c>
      <c r="Y299" s="530">
        <v>2.5</v>
      </c>
      <c r="Z299" s="530">
        <v>2.5</v>
      </c>
      <c r="AA299" s="530">
        <v>3</v>
      </c>
      <c r="AB299" s="590"/>
    </row>
    <row r="300" spans="1:28" ht="12.75">
      <c r="A300" s="552" t="s">
        <v>110</v>
      </c>
      <c r="B300" s="528"/>
      <c r="C300" s="528"/>
      <c r="D300" s="528"/>
      <c r="E300" s="528"/>
      <c r="F300" s="528"/>
      <c r="G300" s="528"/>
      <c r="H300" s="528"/>
      <c r="I300" s="528"/>
      <c r="J300" s="528"/>
      <c r="K300" s="528"/>
      <c r="L300" s="528"/>
      <c r="M300" s="528"/>
      <c r="N300" s="528"/>
      <c r="O300" s="528"/>
      <c r="P300" s="528"/>
      <c r="Q300" s="528"/>
      <c r="R300" s="528"/>
      <c r="S300" s="528"/>
      <c r="T300" s="528"/>
      <c r="U300" s="528"/>
      <c r="V300" s="528"/>
      <c r="W300" s="528"/>
      <c r="X300" s="528"/>
      <c r="Y300" s="528"/>
      <c r="Z300" s="528"/>
      <c r="AA300" s="528"/>
      <c r="AB300" s="593"/>
    </row>
    <row r="301" spans="1:28" ht="12.75">
      <c r="A301" s="567" t="s">
        <v>111</v>
      </c>
      <c r="B301" s="519"/>
      <c r="C301" s="519">
        <v>1</v>
      </c>
      <c r="D301" s="519"/>
      <c r="E301" s="519"/>
      <c r="F301" s="596"/>
      <c r="G301" s="519"/>
      <c r="H301" s="519">
        <v>1</v>
      </c>
      <c r="I301" s="519"/>
      <c r="J301" s="596"/>
      <c r="K301" s="519"/>
      <c r="L301" s="519">
        <v>1</v>
      </c>
      <c r="M301" s="519"/>
      <c r="N301" s="519"/>
      <c r="O301" s="596"/>
      <c r="P301" s="519"/>
      <c r="Q301" s="519">
        <v>1</v>
      </c>
      <c r="R301" s="519"/>
      <c r="S301" s="596"/>
      <c r="T301" s="519"/>
      <c r="U301" s="519">
        <v>1</v>
      </c>
      <c r="V301" s="519"/>
      <c r="W301" s="596"/>
      <c r="X301" s="519"/>
      <c r="Y301" s="519">
        <v>1</v>
      </c>
      <c r="Z301" s="519"/>
      <c r="AA301" s="519"/>
      <c r="AB301" s="596"/>
    </row>
    <row r="302" spans="1:28" ht="12.75">
      <c r="A302" s="571" t="s">
        <v>112</v>
      </c>
      <c r="B302" s="514">
        <v>0.65</v>
      </c>
      <c r="C302" s="514">
        <v>0.65</v>
      </c>
      <c r="D302" s="514">
        <v>0.65</v>
      </c>
      <c r="E302" s="514">
        <v>0.65</v>
      </c>
      <c r="F302" s="570"/>
      <c r="G302" s="514">
        <v>0.65</v>
      </c>
      <c r="H302" s="514">
        <v>0.65</v>
      </c>
      <c r="I302" s="514">
        <v>0.65</v>
      </c>
      <c r="J302" s="570"/>
      <c r="K302" s="514"/>
      <c r="L302" s="514">
        <v>0.65</v>
      </c>
      <c r="M302" s="514">
        <v>0.65</v>
      </c>
      <c r="N302" s="514"/>
      <c r="O302" s="570"/>
      <c r="P302" s="514">
        <v>0.65</v>
      </c>
      <c r="Q302" s="514">
        <v>0.65</v>
      </c>
      <c r="R302" s="514">
        <v>0.65</v>
      </c>
      <c r="S302" s="570"/>
      <c r="T302" s="514">
        <v>0.65</v>
      </c>
      <c r="U302" s="514">
        <v>0.65</v>
      </c>
      <c r="V302" s="514">
        <v>0.65</v>
      </c>
      <c r="W302" s="570"/>
      <c r="X302" s="514">
        <v>0.65</v>
      </c>
      <c r="Y302" s="514">
        <v>0.65</v>
      </c>
      <c r="Z302" s="514">
        <v>0.65</v>
      </c>
      <c r="AA302" s="514">
        <v>0.65</v>
      </c>
      <c r="AB302" s="570"/>
    </row>
    <row r="303" spans="1:28" ht="12.75">
      <c r="A303" s="571" t="s">
        <v>333</v>
      </c>
      <c r="B303" s="514">
        <v>1</v>
      </c>
      <c r="C303" s="514">
        <v>1</v>
      </c>
      <c r="D303" s="514">
        <v>1.3</v>
      </c>
      <c r="E303" s="514">
        <v>1.7</v>
      </c>
      <c r="F303" s="570"/>
      <c r="G303" s="514">
        <v>1</v>
      </c>
      <c r="H303" s="514">
        <v>1.3</v>
      </c>
      <c r="I303" s="514">
        <v>1.7</v>
      </c>
      <c r="J303" s="570"/>
      <c r="K303" s="514"/>
      <c r="L303" s="514">
        <v>1</v>
      </c>
      <c r="M303" s="514">
        <v>1</v>
      </c>
      <c r="N303" s="514"/>
      <c r="O303" s="570"/>
      <c r="P303" s="514">
        <v>1</v>
      </c>
      <c r="Q303" s="514">
        <v>1.3</v>
      </c>
      <c r="R303" s="514">
        <v>1.7</v>
      </c>
      <c r="S303" s="570"/>
      <c r="T303" s="514">
        <v>1</v>
      </c>
      <c r="U303" s="514">
        <v>1.3</v>
      </c>
      <c r="V303" s="514">
        <v>1.7</v>
      </c>
      <c r="W303" s="570"/>
      <c r="X303" s="514">
        <v>1.1</v>
      </c>
      <c r="Y303" s="514">
        <v>1.1</v>
      </c>
      <c r="Z303" s="514">
        <v>1.1</v>
      </c>
      <c r="AA303" s="514">
        <v>1.1</v>
      </c>
      <c r="AB303" s="570"/>
    </row>
    <row r="304" spans="1:28" ht="15.75">
      <c r="A304" s="623" t="s">
        <v>334</v>
      </c>
      <c r="B304" s="537">
        <v>0.6</v>
      </c>
      <c r="C304" s="537">
        <v>0.6</v>
      </c>
      <c r="D304" s="537">
        <v>0.6</v>
      </c>
      <c r="E304" s="537">
        <v>0.6</v>
      </c>
      <c r="F304" s="570"/>
      <c r="G304" s="537">
        <v>0.6</v>
      </c>
      <c r="H304" s="537">
        <v>0.6</v>
      </c>
      <c r="I304" s="537">
        <v>0.6</v>
      </c>
      <c r="J304" s="570"/>
      <c r="K304" s="537">
        <v>0.6</v>
      </c>
      <c r="L304" s="537">
        <v>0.6</v>
      </c>
      <c r="M304" s="537">
        <v>0.6</v>
      </c>
      <c r="N304" s="537">
        <v>0.6</v>
      </c>
      <c r="O304" s="570"/>
      <c r="P304" s="537">
        <v>0.6</v>
      </c>
      <c r="Q304" s="537">
        <v>0.6</v>
      </c>
      <c r="R304" s="537">
        <v>0.6</v>
      </c>
      <c r="S304" s="570"/>
      <c r="T304" s="537">
        <v>0.6</v>
      </c>
      <c r="U304" s="537">
        <v>0.6</v>
      </c>
      <c r="V304" s="537">
        <v>0.6</v>
      </c>
      <c r="W304" s="570"/>
      <c r="X304" s="537">
        <v>0.6</v>
      </c>
      <c r="Y304" s="537">
        <v>0.6</v>
      </c>
      <c r="Z304" s="537">
        <v>0.6</v>
      </c>
      <c r="AA304" s="537">
        <v>0.6</v>
      </c>
      <c r="AB304" s="570"/>
    </row>
    <row r="305" spans="1:28" ht="15.75">
      <c r="A305" s="624" t="s">
        <v>335</v>
      </c>
      <c r="B305" s="518">
        <v>1</v>
      </c>
      <c r="C305" s="518">
        <v>1</v>
      </c>
      <c r="D305" s="518">
        <v>1</v>
      </c>
      <c r="E305" s="518">
        <v>1</v>
      </c>
      <c r="F305" s="570"/>
      <c r="G305" s="518">
        <v>1</v>
      </c>
      <c r="H305" s="518">
        <v>1</v>
      </c>
      <c r="I305" s="518">
        <v>1</v>
      </c>
      <c r="J305" s="570"/>
      <c r="K305" s="514">
        <v>1</v>
      </c>
      <c r="L305" s="514">
        <v>1</v>
      </c>
      <c r="M305" s="514">
        <v>1</v>
      </c>
      <c r="N305" s="514">
        <v>1</v>
      </c>
      <c r="O305" s="570"/>
      <c r="P305" s="518">
        <v>1</v>
      </c>
      <c r="Q305" s="518">
        <v>1</v>
      </c>
      <c r="R305" s="518">
        <v>1</v>
      </c>
      <c r="S305" s="570"/>
      <c r="T305" s="518">
        <v>1</v>
      </c>
      <c r="U305" s="518">
        <v>1</v>
      </c>
      <c r="V305" s="518">
        <v>1</v>
      </c>
      <c r="W305" s="570"/>
      <c r="X305" s="514">
        <v>1</v>
      </c>
      <c r="Y305" s="514">
        <v>1</v>
      </c>
      <c r="Z305" s="514">
        <v>1</v>
      </c>
      <c r="AA305" s="514">
        <v>1</v>
      </c>
      <c r="AB305" s="570"/>
    </row>
    <row r="306" spans="1:28" ht="15.75">
      <c r="A306" s="623" t="s">
        <v>336</v>
      </c>
      <c r="B306" s="537">
        <v>0.8</v>
      </c>
      <c r="C306" s="537">
        <v>0.8</v>
      </c>
      <c r="D306" s="537">
        <v>0.8</v>
      </c>
      <c r="E306" s="537">
        <v>0.8</v>
      </c>
      <c r="F306" s="570"/>
      <c r="G306" s="537">
        <v>0.8</v>
      </c>
      <c r="H306" s="537">
        <v>0.8</v>
      </c>
      <c r="I306" s="537">
        <v>0.8</v>
      </c>
      <c r="J306" s="570"/>
      <c r="K306" s="537">
        <v>0.8</v>
      </c>
      <c r="L306" s="537">
        <v>0.8</v>
      </c>
      <c r="M306" s="537">
        <v>0.8</v>
      </c>
      <c r="N306" s="537">
        <v>0.8</v>
      </c>
      <c r="O306" s="570"/>
      <c r="P306" s="537">
        <v>0.8</v>
      </c>
      <c r="Q306" s="537">
        <v>0.8</v>
      </c>
      <c r="R306" s="537">
        <v>0.8</v>
      </c>
      <c r="S306" s="570"/>
      <c r="T306" s="537">
        <v>0.8</v>
      </c>
      <c r="U306" s="537">
        <v>0.8</v>
      </c>
      <c r="V306" s="537">
        <v>0.8</v>
      </c>
      <c r="W306" s="570"/>
      <c r="X306" s="537">
        <v>0.8</v>
      </c>
      <c r="Y306" s="537">
        <v>0.8</v>
      </c>
      <c r="Z306" s="537">
        <v>0.8</v>
      </c>
      <c r="AA306" s="537">
        <v>0.8</v>
      </c>
      <c r="AB306" s="570">
        <v>1</v>
      </c>
    </row>
    <row r="307" spans="1:28" ht="15.75">
      <c r="A307" s="624" t="s">
        <v>337</v>
      </c>
      <c r="B307" s="518">
        <v>1.4</v>
      </c>
      <c r="C307" s="518">
        <v>1.4</v>
      </c>
      <c r="D307" s="518">
        <v>1.4</v>
      </c>
      <c r="E307" s="518">
        <v>1.4</v>
      </c>
      <c r="F307" s="570"/>
      <c r="G307" s="518">
        <v>1.4</v>
      </c>
      <c r="H307" s="518">
        <v>1.4</v>
      </c>
      <c r="I307" s="518">
        <v>1.4</v>
      </c>
      <c r="J307" s="570"/>
      <c r="K307" s="514">
        <v>1.6</v>
      </c>
      <c r="L307" s="514">
        <v>1.6</v>
      </c>
      <c r="M307" s="514">
        <v>1.6</v>
      </c>
      <c r="N307" s="514">
        <v>1.6</v>
      </c>
      <c r="O307" s="570"/>
      <c r="P307" s="518">
        <v>1.4</v>
      </c>
      <c r="Q307" s="518">
        <v>1.4</v>
      </c>
      <c r="R307" s="518">
        <v>1.4</v>
      </c>
      <c r="S307" s="570"/>
      <c r="T307" s="518">
        <v>1.4</v>
      </c>
      <c r="U307" s="518">
        <v>1.4</v>
      </c>
      <c r="V307" s="518">
        <v>1.4</v>
      </c>
      <c r="W307" s="570"/>
      <c r="X307" s="514">
        <v>1.6</v>
      </c>
      <c r="Y307" s="514">
        <v>1.6</v>
      </c>
      <c r="Z307" s="514">
        <v>1.6</v>
      </c>
      <c r="AA307" s="514">
        <v>1.6</v>
      </c>
      <c r="AB307" s="570"/>
    </row>
    <row r="308" spans="1:28" ht="15.75">
      <c r="A308" s="624" t="s">
        <v>654</v>
      </c>
      <c r="B308" s="518"/>
      <c r="C308" s="518"/>
      <c r="D308" s="518"/>
      <c r="E308" s="518"/>
      <c r="F308" s="570"/>
      <c r="G308" s="518"/>
      <c r="H308" s="518"/>
      <c r="I308" s="518"/>
      <c r="J308" s="570"/>
      <c r="K308" s="514"/>
      <c r="L308" s="514"/>
      <c r="M308" s="514"/>
      <c r="N308" s="514"/>
      <c r="O308" s="570"/>
      <c r="P308" s="518">
        <v>0.5</v>
      </c>
      <c r="Q308" s="518">
        <v>0.5</v>
      </c>
      <c r="R308" s="518">
        <v>0.5</v>
      </c>
      <c r="S308" s="570"/>
      <c r="T308" s="518">
        <v>0.5</v>
      </c>
      <c r="U308" s="518">
        <v>0.5</v>
      </c>
      <c r="V308" s="518">
        <v>0.5</v>
      </c>
      <c r="W308" s="570"/>
      <c r="X308" s="514">
        <v>0.5</v>
      </c>
      <c r="Y308" s="514">
        <v>0.5</v>
      </c>
      <c r="Z308" s="514">
        <v>0.5</v>
      </c>
      <c r="AA308" s="514">
        <v>0.5</v>
      </c>
      <c r="AB308" s="570"/>
    </row>
    <row r="309" spans="1:28" ht="12.75">
      <c r="A309" s="571" t="s">
        <v>719</v>
      </c>
      <c r="B309" s="514">
        <v>0.7</v>
      </c>
      <c r="C309" s="514">
        <v>0.7</v>
      </c>
      <c r="D309" s="514">
        <v>0.7</v>
      </c>
      <c r="E309" s="514">
        <v>0.7</v>
      </c>
      <c r="F309" s="570"/>
      <c r="G309" s="514">
        <v>0.7</v>
      </c>
      <c r="H309" s="514">
        <v>0.7</v>
      </c>
      <c r="I309" s="514">
        <v>0.7</v>
      </c>
      <c r="J309" s="570"/>
      <c r="K309" s="514"/>
      <c r="L309" s="514">
        <v>0.7</v>
      </c>
      <c r="M309" s="514">
        <v>0.7</v>
      </c>
      <c r="N309" s="514"/>
      <c r="O309" s="570"/>
      <c r="P309" s="514">
        <v>0.7</v>
      </c>
      <c r="Q309" s="514">
        <v>0.7</v>
      </c>
      <c r="R309" s="514">
        <v>0.7</v>
      </c>
      <c r="S309" s="570"/>
      <c r="T309" s="514">
        <v>0.7</v>
      </c>
      <c r="U309" s="514">
        <v>0.7</v>
      </c>
      <c r="V309" s="514">
        <v>0.7</v>
      </c>
      <c r="W309" s="570"/>
      <c r="X309" s="514">
        <v>0.7</v>
      </c>
      <c r="Y309" s="514">
        <v>0.7</v>
      </c>
      <c r="Z309" s="514">
        <v>0.7</v>
      </c>
      <c r="AA309" s="514">
        <v>0.5</v>
      </c>
      <c r="AB309" s="570"/>
    </row>
    <row r="310" spans="1:28" ht="12.75">
      <c r="A310" s="571" t="s">
        <v>720</v>
      </c>
      <c r="B310" s="514">
        <v>1.07</v>
      </c>
      <c r="C310" s="514">
        <v>1.07</v>
      </c>
      <c r="D310" s="514">
        <v>1.07</v>
      </c>
      <c r="E310" s="514">
        <v>1.07</v>
      </c>
      <c r="F310" s="570"/>
      <c r="G310" s="514">
        <v>1.07</v>
      </c>
      <c r="H310" s="514">
        <v>1.07</v>
      </c>
      <c r="I310" s="514">
        <v>1.07</v>
      </c>
      <c r="J310" s="570"/>
      <c r="K310" s="514">
        <v>1.07</v>
      </c>
      <c r="L310" s="514">
        <v>1.07</v>
      </c>
      <c r="M310" s="514">
        <v>1.07</v>
      </c>
      <c r="N310" s="514"/>
      <c r="O310" s="570"/>
      <c r="P310" s="514">
        <v>1.07</v>
      </c>
      <c r="Q310" s="514">
        <v>1.07</v>
      </c>
      <c r="R310" s="514">
        <v>1.07</v>
      </c>
      <c r="S310" s="570"/>
      <c r="T310" s="514">
        <v>1.07</v>
      </c>
      <c r="U310" s="514">
        <v>1.07</v>
      </c>
      <c r="V310" s="514">
        <v>1.07</v>
      </c>
      <c r="W310" s="570"/>
      <c r="X310" s="514">
        <v>1.57</v>
      </c>
      <c r="Y310" s="514">
        <v>1.57</v>
      </c>
      <c r="Z310" s="514">
        <v>1.57</v>
      </c>
      <c r="AA310" s="514">
        <v>1.57</v>
      </c>
      <c r="AB310" s="570"/>
    </row>
    <row r="311" spans="1:28" ht="12.75">
      <c r="A311" s="571" t="s">
        <v>585</v>
      </c>
      <c r="B311" s="514"/>
      <c r="C311" s="514"/>
      <c r="D311" s="514"/>
      <c r="E311" s="514"/>
      <c r="F311" s="570"/>
      <c r="G311" s="514"/>
      <c r="H311" s="514"/>
      <c r="I311" s="514"/>
      <c r="J311" s="570"/>
      <c r="K311" s="514">
        <v>0.65</v>
      </c>
      <c r="L311" s="514">
        <v>0.65</v>
      </c>
      <c r="M311" s="514">
        <v>0.65</v>
      </c>
      <c r="N311" s="514">
        <v>0.65</v>
      </c>
      <c r="O311" s="570"/>
      <c r="P311" s="514"/>
      <c r="Q311" s="514"/>
      <c r="R311" s="514"/>
      <c r="S311" s="570"/>
      <c r="T311" s="514"/>
      <c r="U311" s="514"/>
      <c r="V311" s="514"/>
      <c r="W311" s="570"/>
      <c r="X311" s="514">
        <v>0.86</v>
      </c>
      <c r="Y311" s="514">
        <v>0.86</v>
      </c>
      <c r="Z311" s="514">
        <v>0.86</v>
      </c>
      <c r="AA311" s="514">
        <v>0.86</v>
      </c>
      <c r="AB311" s="570"/>
    </row>
    <row r="312" spans="1:30" ht="12.75">
      <c r="A312" s="571" t="s">
        <v>598</v>
      </c>
      <c r="B312" s="514"/>
      <c r="C312" s="514"/>
      <c r="D312" s="514"/>
      <c r="E312" s="514"/>
      <c r="F312" s="570"/>
      <c r="G312" s="514"/>
      <c r="H312" s="514"/>
      <c r="I312" s="514"/>
      <c r="J312" s="570"/>
      <c r="K312" s="514">
        <v>1.15</v>
      </c>
      <c r="L312" s="514">
        <v>1.15</v>
      </c>
      <c r="M312" s="514">
        <v>1.15</v>
      </c>
      <c r="N312" s="514">
        <v>1.15</v>
      </c>
      <c r="O312" s="570"/>
      <c r="P312" s="514"/>
      <c r="Q312" s="514"/>
      <c r="R312" s="514"/>
      <c r="S312" s="570"/>
      <c r="T312" s="514"/>
      <c r="U312" s="514"/>
      <c r="V312" s="514"/>
      <c r="W312" s="570"/>
      <c r="X312" s="514">
        <v>1.72</v>
      </c>
      <c r="Y312" s="514">
        <v>1.72</v>
      </c>
      <c r="Z312" s="514">
        <v>1.72</v>
      </c>
      <c r="AA312" s="514">
        <v>1.72</v>
      </c>
      <c r="AB312" s="570"/>
      <c r="AD312" s="509">
        <v>0</v>
      </c>
    </row>
    <row r="313" spans="1:28" ht="15.75">
      <c r="A313" s="623" t="s">
        <v>634</v>
      </c>
      <c r="B313" s="537">
        <v>1</v>
      </c>
      <c r="C313" s="537">
        <v>1</v>
      </c>
      <c r="D313" s="537">
        <v>1</v>
      </c>
      <c r="E313" s="537">
        <v>1</v>
      </c>
      <c r="F313" s="537">
        <v>1</v>
      </c>
      <c r="G313" s="537">
        <v>1</v>
      </c>
      <c r="H313" s="537">
        <v>1</v>
      </c>
      <c r="I313" s="537">
        <v>1</v>
      </c>
      <c r="J313" s="537">
        <v>1</v>
      </c>
      <c r="K313" s="537">
        <v>1</v>
      </c>
      <c r="L313" s="537">
        <v>1</v>
      </c>
      <c r="M313" s="537">
        <v>1</v>
      </c>
      <c r="N313" s="537">
        <v>1</v>
      </c>
      <c r="O313" s="537">
        <v>1</v>
      </c>
      <c r="P313" s="537">
        <v>1</v>
      </c>
      <c r="Q313" s="537">
        <v>1</v>
      </c>
      <c r="R313" s="537">
        <v>1</v>
      </c>
      <c r="S313" s="537">
        <v>1</v>
      </c>
      <c r="T313" s="537">
        <v>1</v>
      </c>
      <c r="U313" s="537">
        <v>1</v>
      </c>
      <c r="V313" s="537">
        <v>1</v>
      </c>
      <c r="W313" s="537">
        <v>1</v>
      </c>
      <c r="X313" s="537">
        <v>1</v>
      </c>
      <c r="Y313" s="537">
        <v>1</v>
      </c>
      <c r="Z313" s="537">
        <v>1</v>
      </c>
      <c r="AA313" s="537">
        <v>1</v>
      </c>
      <c r="AB313" s="570"/>
    </row>
    <row r="314" spans="1:28" ht="15.75">
      <c r="A314" s="623" t="s">
        <v>650</v>
      </c>
      <c r="B314" s="537">
        <v>1.14</v>
      </c>
      <c r="C314" s="537">
        <v>1.14</v>
      </c>
      <c r="D314" s="537">
        <v>1.14</v>
      </c>
      <c r="E314" s="537">
        <v>1.14</v>
      </c>
      <c r="F314" s="537">
        <v>1.14</v>
      </c>
      <c r="G314" s="537">
        <v>1.14</v>
      </c>
      <c r="H314" s="537">
        <v>1.14</v>
      </c>
      <c r="I314" s="537">
        <v>1.14</v>
      </c>
      <c r="J314" s="537">
        <v>1.14</v>
      </c>
      <c r="K314" s="537">
        <v>1.14</v>
      </c>
      <c r="L314" s="537">
        <v>1.14</v>
      </c>
      <c r="M314" s="537">
        <v>1.14</v>
      </c>
      <c r="N314" s="537">
        <v>1.14</v>
      </c>
      <c r="O314" s="537">
        <v>1.14</v>
      </c>
      <c r="P314" s="537">
        <v>1.14</v>
      </c>
      <c r="Q314" s="537">
        <v>1.14</v>
      </c>
      <c r="R314" s="537">
        <v>1.14</v>
      </c>
      <c r="S314" s="537">
        <v>1.14</v>
      </c>
      <c r="T314" s="537">
        <v>1.14</v>
      </c>
      <c r="U314" s="537">
        <v>1.14</v>
      </c>
      <c r="V314" s="537">
        <v>1.14</v>
      </c>
      <c r="W314" s="537">
        <v>1.14</v>
      </c>
      <c r="X314" s="537">
        <v>1.14</v>
      </c>
      <c r="Y314" s="537">
        <v>1.14</v>
      </c>
      <c r="Z314" s="537">
        <v>1.14</v>
      </c>
      <c r="AA314" s="537">
        <v>1.14</v>
      </c>
      <c r="AB314" s="570">
        <v>1.2</v>
      </c>
    </row>
    <row r="315" spans="1:28" ht="12.75">
      <c r="A315" s="625" t="s">
        <v>651</v>
      </c>
      <c r="B315" s="537"/>
      <c r="C315" s="537"/>
      <c r="D315" s="537"/>
      <c r="E315" s="537"/>
      <c r="F315" s="537"/>
      <c r="G315" s="537">
        <v>2.29</v>
      </c>
      <c r="H315" s="537">
        <v>2.29</v>
      </c>
      <c r="I315" s="537">
        <v>2.29</v>
      </c>
      <c r="J315" s="537"/>
      <c r="K315" s="537"/>
      <c r="L315" s="537"/>
      <c r="M315" s="537"/>
      <c r="N315" s="537"/>
      <c r="O315" s="537"/>
      <c r="P315" s="537">
        <v>2.29</v>
      </c>
      <c r="Q315" s="537">
        <v>2.29</v>
      </c>
      <c r="R315" s="537">
        <v>2.29</v>
      </c>
      <c r="S315" s="537">
        <v>2.29</v>
      </c>
      <c r="T315" s="537">
        <v>2.29</v>
      </c>
      <c r="U315" s="537">
        <v>2.29</v>
      </c>
      <c r="V315" s="537">
        <v>2.29</v>
      </c>
      <c r="W315" s="537"/>
      <c r="X315" s="537"/>
      <c r="Y315" s="537"/>
      <c r="Z315" s="537"/>
      <c r="AA315" s="537"/>
      <c r="AB315" s="570"/>
    </row>
    <row r="316" spans="1:28" ht="15.75">
      <c r="A316" s="587" t="s">
        <v>511</v>
      </c>
      <c r="B316" s="514">
        <v>0.9</v>
      </c>
      <c r="C316" s="514">
        <v>0.9</v>
      </c>
      <c r="D316" s="514">
        <v>0.9</v>
      </c>
      <c r="E316" s="514">
        <v>0.9</v>
      </c>
      <c r="F316" s="514">
        <v>0.9</v>
      </c>
      <c r="G316" s="514">
        <v>0.9</v>
      </c>
      <c r="H316" s="514">
        <v>0.9</v>
      </c>
      <c r="I316" s="514">
        <v>0.9</v>
      </c>
      <c r="J316" s="570"/>
      <c r="K316" s="514"/>
      <c r="L316" s="514"/>
      <c r="M316" s="514"/>
      <c r="N316" s="514"/>
      <c r="O316" s="570"/>
      <c r="P316" s="514">
        <v>0.9</v>
      </c>
      <c r="Q316" s="514">
        <v>0.9</v>
      </c>
      <c r="R316" s="514">
        <v>0.9</v>
      </c>
      <c r="S316" s="514">
        <v>0.9</v>
      </c>
      <c r="T316" s="514">
        <v>0.9</v>
      </c>
      <c r="U316" s="514">
        <v>0.9</v>
      </c>
      <c r="V316" s="514">
        <v>0.9</v>
      </c>
      <c r="W316" s="514">
        <v>0.9</v>
      </c>
      <c r="X316" s="514"/>
      <c r="Y316" s="514"/>
      <c r="Z316" s="514"/>
      <c r="AA316" s="514"/>
      <c r="AB316" s="570"/>
    </row>
    <row r="317" spans="1:28" ht="12.75">
      <c r="A317" s="598" t="s">
        <v>581</v>
      </c>
      <c r="B317" s="514" t="s">
        <v>762</v>
      </c>
      <c r="C317" s="514"/>
      <c r="D317" s="514" t="s">
        <v>762</v>
      </c>
      <c r="E317" s="514"/>
      <c r="F317" s="570"/>
      <c r="G317" s="514" t="s">
        <v>762</v>
      </c>
      <c r="H317" s="514"/>
      <c r="I317" s="514" t="s">
        <v>762</v>
      </c>
      <c r="J317" s="570"/>
      <c r="K317" s="514"/>
      <c r="L317" s="514" t="s">
        <v>762</v>
      </c>
      <c r="M317" s="514"/>
      <c r="N317" s="514" t="s">
        <v>762</v>
      </c>
      <c r="O317" s="514"/>
      <c r="P317" s="514"/>
      <c r="Q317" s="514" t="s">
        <v>762</v>
      </c>
      <c r="R317" s="514"/>
      <c r="S317" s="514"/>
      <c r="T317" s="514"/>
      <c r="U317" s="514" t="s">
        <v>762</v>
      </c>
      <c r="V317" s="514"/>
      <c r="W317" s="514"/>
      <c r="X317" s="514"/>
      <c r="Y317" s="514" t="s">
        <v>762</v>
      </c>
      <c r="Z317" s="514"/>
      <c r="AA317" s="514" t="s">
        <v>762</v>
      </c>
      <c r="AB317" s="570"/>
    </row>
    <row r="318" spans="1:28" ht="12.75">
      <c r="A318" s="598" t="s">
        <v>582</v>
      </c>
      <c r="B318" s="514">
        <v>1.3</v>
      </c>
      <c r="C318" s="514">
        <v>1.3</v>
      </c>
      <c r="D318" s="514">
        <v>1.3</v>
      </c>
      <c r="E318" s="514">
        <v>1.3</v>
      </c>
      <c r="F318" s="570"/>
      <c r="G318" s="514">
        <v>1.3</v>
      </c>
      <c r="H318" s="514">
        <v>1.3</v>
      </c>
      <c r="I318" s="514">
        <v>1.3</v>
      </c>
      <c r="J318" s="570"/>
      <c r="K318" s="514"/>
      <c r="L318" s="514"/>
      <c r="M318" s="514"/>
      <c r="N318" s="514"/>
      <c r="O318" s="570"/>
      <c r="P318" s="514">
        <v>1.3</v>
      </c>
      <c r="Q318" s="514">
        <v>1.3</v>
      </c>
      <c r="R318" s="514">
        <v>1.3</v>
      </c>
      <c r="S318" s="570"/>
      <c r="T318" s="514">
        <v>1.3</v>
      </c>
      <c r="U318" s="514">
        <v>1.3</v>
      </c>
      <c r="V318" s="514">
        <v>1.3</v>
      </c>
      <c r="W318" s="570"/>
      <c r="X318" s="514"/>
      <c r="Y318" s="514"/>
      <c r="Z318" s="514"/>
      <c r="AA318" s="514"/>
      <c r="AB318" s="570"/>
    </row>
    <row r="319" spans="1:28" ht="12.75">
      <c r="A319" s="598" t="s">
        <v>583</v>
      </c>
      <c r="B319" s="514">
        <v>0.72</v>
      </c>
      <c r="C319" s="514">
        <v>0.72</v>
      </c>
      <c r="D319" s="514">
        <v>0.72</v>
      </c>
      <c r="E319" s="514">
        <v>0.72</v>
      </c>
      <c r="F319" s="514">
        <v>0.72</v>
      </c>
      <c r="G319" s="514" t="s">
        <v>762</v>
      </c>
      <c r="H319" s="514"/>
      <c r="I319" s="514" t="s">
        <v>762</v>
      </c>
      <c r="J319" s="514"/>
      <c r="K319" s="514"/>
      <c r="L319" s="514" t="s">
        <v>762</v>
      </c>
      <c r="M319" s="514"/>
      <c r="N319" s="514" t="s">
        <v>762</v>
      </c>
      <c r="O319" s="514"/>
      <c r="P319" s="514"/>
      <c r="Q319" s="514" t="s">
        <v>762</v>
      </c>
      <c r="R319" s="514"/>
      <c r="S319" s="514"/>
      <c r="T319" s="514"/>
      <c r="U319" s="514" t="s">
        <v>762</v>
      </c>
      <c r="V319" s="514"/>
      <c r="W319" s="514"/>
      <c r="X319" s="514"/>
      <c r="Y319" s="514" t="s">
        <v>762</v>
      </c>
      <c r="Z319" s="514"/>
      <c r="AA319" s="514" t="s">
        <v>762</v>
      </c>
      <c r="AB319" s="570"/>
    </row>
    <row r="320" spans="1:28" ht="12.75">
      <c r="A320" s="571" t="s">
        <v>342</v>
      </c>
      <c r="B320" s="514">
        <v>1.1</v>
      </c>
      <c r="C320" s="514">
        <v>1.1</v>
      </c>
      <c r="D320" s="514">
        <v>1.1</v>
      </c>
      <c r="E320" s="514">
        <v>1.1</v>
      </c>
      <c r="F320" s="514">
        <v>1.1</v>
      </c>
      <c r="G320" s="514">
        <v>1.1</v>
      </c>
      <c r="H320" s="514">
        <v>1.1</v>
      </c>
      <c r="I320" s="514">
        <v>1.1</v>
      </c>
      <c r="J320" s="570"/>
      <c r="K320" s="514"/>
      <c r="L320" s="514"/>
      <c r="M320" s="514"/>
      <c r="N320" s="514"/>
      <c r="O320" s="570"/>
      <c r="P320" s="514">
        <v>1.1</v>
      </c>
      <c r="Q320" s="514">
        <v>1.1</v>
      </c>
      <c r="R320" s="514">
        <v>1.1</v>
      </c>
      <c r="S320" s="514">
        <v>1.1</v>
      </c>
      <c r="T320" s="514">
        <v>1.1</v>
      </c>
      <c r="U320" s="514">
        <v>1.1</v>
      </c>
      <c r="V320" s="514">
        <v>1.1</v>
      </c>
      <c r="W320" s="514">
        <v>1.1</v>
      </c>
      <c r="X320" s="514"/>
      <c r="Y320" s="514"/>
      <c r="Z320" s="514"/>
      <c r="AA320" s="514"/>
      <c r="AB320" s="570"/>
    </row>
    <row r="321" spans="1:28" ht="12.75">
      <c r="A321" s="571" t="s">
        <v>343</v>
      </c>
      <c r="B321" s="514">
        <v>1</v>
      </c>
      <c r="C321" s="514">
        <v>1</v>
      </c>
      <c r="D321" s="514">
        <v>1</v>
      </c>
      <c r="E321" s="514">
        <v>1</v>
      </c>
      <c r="F321" s="570"/>
      <c r="G321" s="514">
        <v>1</v>
      </c>
      <c r="H321" s="514">
        <v>1</v>
      </c>
      <c r="I321" s="514">
        <v>1</v>
      </c>
      <c r="J321" s="570"/>
      <c r="K321" s="514"/>
      <c r="L321" s="514">
        <v>1.2</v>
      </c>
      <c r="M321" s="514">
        <v>1.2</v>
      </c>
      <c r="N321" s="514"/>
      <c r="O321" s="570"/>
      <c r="P321" s="514">
        <v>1</v>
      </c>
      <c r="Q321" s="514">
        <v>1</v>
      </c>
      <c r="R321" s="514">
        <v>1</v>
      </c>
      <c r="S321" s="570"/>
      <c r="T321" s="514">
        <v>1</v>
      </c>
      <c r="U321" s="514">
        <v>1</v>
      </c>
      <c r="V321" s="514">
        <v>1</v>
      </c>
      <c r="W321" s="570"/>
      <c r="X321" s="514">
        <v>1.2</v>
      </c>
      <c r="Y321" s="514">
        <v>1.2</v>
      </c>
      <c r="Z321" s="514">
        <v>1.2</v>
      </c>
      <c r="AA321" s="514">
        <v>1.2</v>
      </c>
      <c r="AB321" s="570"/>
    </row>
    <row r="322" spans="1:28" ht="12.75">
      <c r="A322" s="573" t="s">
        <v>345</v>
      </c>
      <c r="B322" s="530">
        <v>1.8</v>
      </c>
      <c r="C322" s="530">
        <v>1.8</v>
      </c>
      <c r="D322" s="530">
        <v>1.8</v>
      </c>
      <c r="E322" s="530"/>
      <c r="F322" s="590"/>
      <c r="G322" s="530">
        <v>1.8</v>
      </c>
      <c r="H322" s="530">
        <v>1.8</v>
      </c>
      <c r="I322" s="530"/>
      <c r="J322" s="590"/>
      <c r="K322" s="530"/>
      <c r="L322" s="530">
        <v>2.4</v>
      </c>
      <c r="M322" s="530">
        <v>2.4</v>
      </c>
      <c r="N322" s="530"/>
      <c r="O322" s="590"/>
      <c r="P322" s="530">
        <v>1.8</v>
      </c>
      <c r="Q322" s="530">
        <v>1.8</v>
      </c>
      <c r="R322" s="530"/>
      <c r="S322" s="590"/>
      <c r="T322" s="530">
        <v>1.8</v>
      </c>
      <c r="U322" s="530">
        <v>1.8</v>
      </c>
      <c r="V322" s="530"/>
      <c r="W322" s="590"/>
      <c r="X322" s="530">
        <v>2.4</v>
      </c>
      <c r="Y322" s="530">
        <v>2.4</v>
      </c>
      <c r="Z322" s="530">
        <v>2.4</v>
      </c>
      <c r="AA322" s="530">
        <v>2.4</v>
      </c>
      <c r="AB322" s="590"/>
    </row>
    <row r="323" spans="1:28" ht="12.75">
      <c r="A323" s="573" t="s">
        <v>718</v>
      </c>
      <c r="B323" s="530"/>
      <c r="C323" s="530">
        <v>0.4</v>
      </c>
      <c r="D323" s="530"/>
      <c r="E323" s="530"/>
      <c r="F323" s="590"/>
      <c r="G323" s="530"/>
      <c r="H323" s="530">
        <v>0.4</v>
      </c>
      <c r="I323" s="530"/>
      <c r="J323" s="590"/>
      <c r="K323" s="530"/>
      <c r="L323" s="530">
        <v>0.4</v>
      </c>
      <c r="M323" s="530"/>
      <c r="N323" s="530"/>
      <c r="O323" s="590"/>
      <c r="P323" s="530"/>
      <c r="Q323" s="530">
        <v>0.4</v>
      </c>
      <c r="R323" s="530"/>
      <c r="S323" s="590"/>
      <c r="T323" s="530"/>
      <c r="U323" s="530">
        <v>0.4</v>
      </c>
      <c r="V323" s="530"/>
      <c r="W323" s="590"/>
      <c r="X323" s="530"/>
      <c r="Y323" s="530">
        <v>0.4</v>
      </c>
      <c r="Z323" s="530"/>
      <c r="AA323" s="530"/>
      <c r="AB323" s="590"/>
    </row>
    <row r="324" spans="1:28" ht="12.75">
      <c r="A324" s="552" t="s">
        <v>172</v>
      </c>
      <c r="B324" s="528"/>
      <c r="C324" s="528"/>
      <c r="D324" s="528"/>
      <c r="E324" s="528"/>
      <c r="F324" s="528"/>
      <c r="G324" s="528"/>
      <c r="H324" s="528"/>
      <c r="I324" s="528"/>
      <c r="J324" s="528"/>
      <c r="K324" s="528"/>
      <c r="L324" s="528"/>
      <c r="M324" s="528"/>
      <c r="N324" s="528"/>
      <c r="O324" s="528"/>
      <c r="P324" s="528"/>
      <c r="Q324" s="528"/>
      <c r="R324" s="528"/>
      <c r="S324" s="528"/>
      <c r="T324" s="528"/>
      <c r="U324" s="528"/>
      <c r="V324" s="528"/>
      <c r="W324" s="528"/>
      <c r="X324" s="528"/>
      <c r="Y324" s="528"/>
      <c r="Z324" s="528"/>
      <c r="AA324" s="528"/>
      <c r="AB324" s="593"/>
    </row>
    <row r="325" spans="1:28" ht="12.75">
      <c r="A325" s="626" t="s">
        <v>517</v>
      </c>
      <c r="B325" s="534"/>
      <c r="C325" s="534"/>
      <c r="D325" s="534"/>
      <c r="E325" s="534"/>
      <c r="F325" s="570"/>
      <c r="G325" s="534"/>
      <c r="H325" s="534"/>
      <c r="I325" s="534"/>
      <c r="J325" s="570"/>
      <c r="K325" s="534"/>
      <c r="L325" s="534"/>
      <c r="M325" s="534"/>
      <c r="N325" s="534"/>
      <c r="O325" s="570"/>
      <c r="P325" s="534">
        <v>3.5</v>
      </c>
      <c r="Q325" s="534">
        <v>3.5</v>
      </c>
      <c r="R325" s="534">
        <v>3.5</v>
      </c>
      <c r="S325" s="570"/>
      <c r="T325" s="534"/>
      <c r="U325" s="534"/>
      <c r="V325" s="534"/>
      <c r="W325" s="570"/>
      <c r="X325" s="534">
        <v>2.5</v>
      </c>
      <c r="Y325" s="534">
        <v>2.5</v>
      </c>
      <c r="Z325" s="534">
        <v>2.5</v>
      </c>
      <c r="AA325" s="534"/>
      <c r="AB325" s="570"/>
    </row>
    <row r="326" spans="1:28" ht="12.75">
      <c r="A326" s="627" t="s">
        <v>346</v>
      </c>
      <c r="B326" s="519">
        <v>0.3</v>
      </c>
      <c r="C326" s="519">
        <v>0.3</v>
      </c>
      <c r="D326" s="519">
        <v>0.3</v>
      </c>
      <c r="E326" s="519">
        <v>0.3</v>
      </c>
      <c r="F326" s="596"/>
      <c r="G326" s="519">
        <v>0.3</v>
      </c>
      <c r="H326" s="519">
        <v>0.3</v>
      </c>
      <c r="I326" s="519">
        <v>0.3</v>
      </c>
      <c r="J326" s="596"/>
      <c r="K326" s="519"/>
      <c r="L326" s="519"/>
      <c r="M326" s="519"/>
      <c r="N326" s="519"/>
      <c r="O326" s="596"/>
      <c r="P326" s="519">
        <v>0.3</v>
      </c>
      <c r="Q326" s="519">
        <v>0.3</v>
      </c>
      <c r="R326" s="519">
        <v>0.3</v>
      </c>
      <c r="S326" s="596"/>
      <c r="T326" s="519">
        <v>1.72</v>
      </c>
      <c r="U326" s="519">
        <v>1.72</v>
      </c>
      <c r="V326" s="519">
        <v>1.72</v>
      </c>
      <c r="W326" s="596"/>
      <c r="X326" s="541"/>
      <c r="Y326" s="519"/>
      <c r="Z326" s="519"/>
      <c r="AA326" s="519"/>
      <c r="AB326" s="596"/>
    </row>
    <row r="327" spans="1:28" ht="12.75">
      <c r="A327" s="571" t="s">
        <v>347</v>
      </c>
      <c r="B327" s="514">
        <v>0.64</v>
      </c>
      <c r="C327" s="514">
        <v>0.64</v>
      </c>
      <c r="D327" s="514">
        <v>0.64</v>
      </c>
      <c r="E327" s="514">
        <v>0.64</v>
      </c>
      <c r="F327" s="570"/>
      <c r="G327" s="514">
        <v>0.64</v>
      </c>
      <c r="H327" s="514">
        <v>0.64</v>
      </c>
      <c r="I327" s="514">
        <v>0.64</v>
      </c>
      <c r="J327" s="570"/>
      <c r="K327" s="514"/>
      <c r="L327" s="514">
        <v>0.64</v>
      </c>
      <c r="M327" s="514">
        <v>0.64</v>
      </c>
      <c r="N327" s="514"/>
      <c r="O327" s="570"/>
      <c r="P327" s="514">
        <v>0.64</v>
      </c>
      <c r="Q327" s="514">
        <v>0.64</v>
      </c>
      <c r="R327" s="514">
        <v>0.64</v>
      </c>
      <c r="S327" s="570"/>
      <c r="T327" s="514">
        <v>0.64</v>
      </c>
      <c r="U327" s="514">
        <v>0.64</v>
      </c>
      <c r="V327" s="514">
        <v>0.64</v>
      </c>
      <c r="W327" s="570"/>
      <c r="X327" s="514">
        <v>0.64</v>
      </c>
      <c r="Y327" s="514">
        <v>0.64</v>
      </c>
      <c r="Z327" s="514">
        <v>0.64</v>
      </c>
      <c r="AA327" s="514">
        <v>0.64</v>
      </c>
      <c r="AB327" s="570"/>
    </row>
    <row r="328" spans="1:28" ht="12.75">
      <c r="A328" s="571" t="s">
        <v>348</v>
      </c>
      <c r="B328" s="514">
        <v>0.8</v>
      </c>
      <c r="C328" s="514">
        <v>0.8</v>
      </c>
      <c r="D328" s="514">
        <v>0.8</v>
      </c>
      <c r="E328" s="514">
        <v>0.8</v>
      </c>
      <c r="F328" s="570"/>
      <c r="G328" s="514">
        <v>0.8</v>
      </c>
      <c r="H328" s="514">
        <v>0.8</v>
      </c>
      <c r="I328" s="514">
        <v>0.8</v>
      </c>
      <c r="J328" s="570"/>
      <c r="K328" s="514"/>
      <c r="L328" s="514">
        <v>0.8</v>
      </c>
      <c r="M328" s="514">
        <v>0.8</v>
      </c>
      <c r="N328" s="514"/>
      <c r="O328" s="570"/>
      <c r="P328" s="514">
        <v>0.8</v>
      </c>
      <c r="Q328" s="514">
        <v>0.8</v>
      </c>
      <c r="R328" s="514">
        <v>0.8</v>
      </c>
      <c r="S328" s="570"/>
      <c r="T328" s="514">
        <v>0.8</v>
      </c>
      <c r="U328" s="514">
        <v>0.8</v>
      </c>
      <c r="V328" s="514">
        <v>0.8</v>
      </c>
      <c r="W328" s="570"/>
      <c r="X328" s="514">
        <v>0.8</v>
      </c>
      <c r="Y328" s="514">
        <v>0.8</v>
      </c>
      <c r="Z328" s="514">
        <v>0.8</v>
      </c>
      <c r="AA328" s="514">
        <v>0.8</v>
      </c>
      <c r="AB328" s="570"/>
    </row>
    <row r="329" spans="1:28" ht="12.75">
      <c r="A329" s="573" t="s">
        <v>494</v>
      </c>
      <c r="B329" s="628" t="s">
        <v>461</v>
      </c>
      <c r="C329" s="528"/>
      <c r="D329" s="528"/>
      <c r="E329" s="528"/>
      <c r="F329" s="528"/>
      <c r="G329" s="528"/>
      <c r="H329" s="528"/>
      <c r="I329" s="528"/>
      <c r="J329" s="528"/>
      <c r="K329" s="528"/>
      <c r="L329" s="528"/>
      <c r="M329" s="528"/>
      <c r="N329" s="528"/>
      <c r="O329" s="528"/>
      <c r="P329" s="528"/>
      <c r="Q329" s="528"/>
      <c r="R329" s="528"/>
      <c r="S329" s="528"/>
      <c r="T329" s="528"/>
      <c r="U329" s="528"/>
      <c r="V329" s="528"/>
      <c r="W329" s="528"/>
      <c r="X329" s="528"/>
      <c r="Y329" s="528"/>
      <c r="Z329" s="528"/>
      <c r="AA329" s="528"/>
      <c r="AB329" s="593"/>
    </row>
    <row r="330" spans="1:28" ht="12.75">
      <c r="A330" s="552" t="s">
        <v>173</v>
      </c>
      <c r="B330" s="528"/>
      <c r="C330" s="528"/>
      <c r="D330" s="528"/>
      <c r="E330" s="528"/>
      <c r="F330" s="528"/>
      <c r="G330" s="528"/>
      <c r="H330" s="528"/>
      <c r="I330" s="528"/>
      <c r="J330" s="528"/>
      <c r="K330" s="528"/>
      <c r="L330" s="528"/>
      <c r="M330" s="528"/>
      <c r="N330" s="528"/>
      <c r="O330" s="528"/>
      <c r="P330" s="528"/>
      <c r="Q330" s="528"/>
      <c r="R330" s="528"/>
      <c r="S330" s="528"/>
      <c r="T330" s="528"/>
      <c r="U330" s="528"/>
      <c r="V330" s="528"/>
      <c r="W330" s="528"/>
      <c r="X330" s="528"/>
      <c r="Y330" s="528"/>
      <c r="Z330" s="528"/>
      <c r="AA330" s="528"/>
      <c r="AB330" s="593"/>
    </row>
    <row r="331" spans="1:28" ht="12.75">
      <c r="A331" s="567" t="s">
        <v>351</v>
      </c>
      <c r="B331" s="519"/>
      <c r="C331" s="519"/>
      <c r="D331" s="519"/>
      <c r="E331" s="519"/>
      <c r="F331" s="596"/>
      <c r="G331" s="519"/>
      <c r="H331" s="519"/>
      <c r="I331" s="519"/>
      <c r="J331" s="596"/>
      <c r="K331" s="519"/>
      <c r="L331" s="519"/>
      <c r="M331" s="519"/>
      <c r="N331" s="519"/>
      <c r="O331" s="596"/>
      <c r="P331" s="519"/>
      <c r="Q331" s="519"/>
      <c r="R331" s="519"/>
      <c r="S331" s="596"/>
      <c r="T331" s="519"/>
      <c r="U331" s="519"/>
      <c r="V331" s="519"/>
      <c r="W331" s="596"/>
      <c r="X331" s="541"/>
      <c r="Y331" s="519"/>
      <c r="Z331" s="519"/>
      <c r="AA331" s="519"/>
      <c r="AB331" s="596"/>
    </row>
    <row r="332" spans="1:28" ht="12.75">
      <c r="A332" s="571" t="s">
        <v>437</v>
      </c>
      <c r="B332" s="571" t="s">
        <v>460</v>
      </c>
      <c r="C332" s="514"/>
      <c r="D332" s="514"/>
      <c r="E332" s="514"/>
      <c r="F332" s="534"/>
      <c r="G332" s="514"/>
      <c r="H332" s="514"/>
      <c r="I332" s="514"/>
      <c r="J332" s="570"/>
      <c r="K332" s="514"/>
      <c r="L332" s="514"/>
      <c r="M332" s="514"/>
      <c r="N332" s="514"/>
      <c r="O332" s="570"/>
      <c r="P332" s="514"/>
      <c r="Q332" s="514"/>
      <c r="R332" s="514"/>
      <c r="S332" s="570"/>
      <c r="T332" s="514"/>
      <c r="U332" s="514"/>
      <c r="V332" s="514"/>
      <c r="W332" s="570"/>
      <c r="X332" s="534"/>
      <c r="Y332" s="514"/>
      <c r="Z332" s="514"/>
      <c r="AA332" s="514"/>
      <c r="AB332" s="570"/>
    </row>
    <row r="333" spans="1:28" ht="12.75">
      <c r="A333" s="571" t="s">
        <v>649</v>
      </c>
      <c r="B333" s="571" t="s">
        <v>648</v>
      </c>
      <c r="C333" s="514"/>
      <c r="D333" s="514"/>
      <c r="E333" s="514"/>
      <c r="F333" s="534"/>
      <c r="G333" s="514"/>
      <c r="H333" s="514"/>
      <c r="I333" s="514"/>
      <c r="J333" s="570"/>
      <c r="K333" s="514"/>
      <c r="L333" s="514"/>
      <c r="M333" s="514"/>
      <c r="N333" s="514"/>
      <c r="O333" s="570"/>
      <c r="P333" s="514">
        <v>2</v>
      </c>
      <c r="Q333" s="514">
        <v>2</v>
      </c>
      <c r="R333" s="514">
        <v>2</v>
      </c>
      <c r="S333" s="570"/>
      <c r="T333" s="514">
        <v>1.65</v>
      </c>
      <c r="U333" s="514">
        <v>1.65</v>
      </c>
      <c r="V333" s="514">
        <v>1.65</v>
      </c>
      <c r="W333" s="570"/>
      <c r="X333" s="514">
        <v>0.8</v>
      </c>
      <c r="Y333" s="514">
        <v>0.8</v>
      </c>
      <c r="Z333" s="514">
        <v>0.8</v>
      </c>
      <c r="AA333" s="514">
        <v>0.8</v>
      </c>
      <c r="AB333" s="570"/>
    </row>
    <row r="334" spans="1:28" ht="25.5">
      <c r="A334" s="629" t="s">
        <v>462</v>
      </c>
      <c r="B334" s="530">
        <v>0.35</v>
      </c>
      <c r="C334" s="530">
        <v>0.35</v>
      </c>
      <c r="D334" s="530">
        <v>0.35</v>
      </c>
      <c r="E334" s="530">
        <v>0.35</v>
      </c>
      <c r="F334" s="590"/>
      <c r="G334" s="530">
        <v>0.35</v>
      </c>
      <c r="H334" s="530">
        <v>0.35</v>
      </c>
      <c r="I334" s="530">
        <v>0.35</v>
      </c>
      <c r="J334" s="590"/>
      <c r="K334" s="530"/>
      <c r="L334" s="530"/>
      <c r="M334" s="530"/>
      <c r="N334" s="530"/>
      <c r="O334" s="590"/>
      <c r="P334" s="530">
        <v>0.4</v>
      </c>
      <c r="Q334" s="530">
        <v>0.4</v>
      </c>
      <c r="R334" s="530">
        <v>0.4</v>
      </c>
      <c r="S334" s="590"/>
      <c r="T334" s="530">
        <v>0.4</v>
      </c>
      <c r="U334" s="530">
        <v>0.4</v>
      </c>
      <c r="V334" s="530">
        <v>0.4</v>
      </c>
      <c r="W334" s="590"/>
      <c r="X334" s="530">
        <v>0.4</v>
      </c>
      <c r="Y334" s="530">
        <v>0.4</v>
      </c>
      <c r="Z334" s="530">
        <v>0.4</v>
      </c>
      <c r="AA334" s="530">
        <v>0.4</v>
      </c>
      <c r="AB334" s="590"/>
    </row>
    <row r="335" spans="1:28" ht="12.75">
      <c r="A335" s="569"/>
      <c r="B335" s="514"/>
      <c r="C335" s="514"/>
      <c r="D335" s="514"/>
      <c r="E335" s="514"/>
      <c r="F335" s="570"/>
      <c r="G335" s="514"/>
      <c r="H335" s="514"/>
      <c r="I335" s="514"/>
      <c r="J335" s="570"/>
      <c r="K335" s="514"/>
      <c r="L335" s="514"/>
      <c r="M335" s="514"/>
      <c r="N335" s="514"/>
      <c r="O335" s="570"/>
      <c r="P335" s="514"/>
      <c r="Q335" s="514"/>
      <c r="R335" s="514"/>
      <c r="S335" s="570"/>
      <c r="T335" s="514"/>
      <c r="U335" s="514"/>
      <c r="V335" s="514"/>
      <c r="W335" s="570"/>
      <c r="X335" s="514"/>
      <c r="Y335" s="514"/>
      <c r="Z335" s="514"/>
      <c r="AA335" s="514"/>
      <c r="AB335" s="570"/>
    </row>
    <row r="336" spans="1:28" ht="12.75">
      <c r="A336" s="569"/>
      <c r="B336" s="514"/>
      <c r="C336" s="514"/>
      <c r="D336" s="514"/>
      <c r="E336" s="514"/>
      <c r="F336" s="570"/>
      <c r="G336" s="514"/>
      <c r="H336" s="514"/>
      <c r="I336" s="514"/>
      <c r="J336" s="570"/>
      <c r="K336" s="514"/>
      <c r="L336" s="514"/>
      <c r="M336" s="514"/>
      <c r="N336" s="514"/>
      <c r="O336" s="570"/>
      <c r="P336" s="514"/>
      <c r="Q336" s="514"/>
      <c r="R336" s="514"/>
      <c r="S336" s="570"/>
      <c r="T336" s="514"/>
      <c r="U336" s="514"/>
      <c r="V336" s="514"/>
      <c r="W336" s="570"/>
      <c r="X336" s="514"/>
      <c r="Y336" s="514"/>
      <c r="Z336" s="514"/>
      <c r="AA336" s="514"/>
      <c r="AB336" s="570"/>
    </row>
    <row r="337" spans="1:28" ht="12.75">
      <c r="A337" s="552" t="s">
        <v>174</v>
      </c>
      <c r="B337" s="528"/>
      <c r="C337" s="528"/>
      <c r="D337" s="528"/>
      <c r="E337" s="528"/>
      <c r="F337" s="528"/>
      <c r="G337" s="528"/>
      <c r="H337" s="528"/>
      <c r="I337" s="528"/>
      <c r="J337" s="528"/>
      <c r="K337" s="528"/>
      <c r="L337" s="528"/>
      <c r="M337" s="528"/>
      <c r="N337" s="528"/>
      <c r="O337" s="528"/>
      <c r="P337" s="528"/>
      <c r="Q337" s="528"/>
      <c r="R337" s="528"/>
      <c r="S337" s="528"/>
      <c r="T337" s="528"/>
      <c r="U337" s="528"/>
      <c r="V337" s="528"/>
      <c r="W337" s="528"/>
      <c r="X337" s="528"/>
      <c r="Y337" s="528"/>
      <c r="Z337" s="528"/>
      <c r="AA337" s="528"/>
      <c r="AB337" s="593"/>
    </row>
    <row r="338" spans="1:28" ht="12.75">
      <c r="A338" s="567" t="s">
        <v>118</v>
      </c>
      <c r="B338" s="538">
        <v>0.2</v>
      </c>
      <c r="C338" s="538">
        <v>0.2</v>
      </c>
      <c r="D338" s="538">
        <v>0.2</v>
      </c>
      <c r="E338" s="538">
        <v>0.2</v>
      </c>
      <c r="F338" s="591"/>
      <c r="G338" s="538">
        <v>0.2</v>
      </c>
      <c r="H338" s="538">
        <v>0.2</v>
      </c>
      <c r="I338" s="538">
        <v>0.2</v>
      </c>
      <c r="J338" s="591"/>
      <c r="K338" s="538">
        <v>0.2</v>
      </c>
      <c r="L338" s="538">
        <v>0.2</v>
      </c>
      <c r="M338" s="538">
        <v>0.2</v>
      </c>
      <c r="N338" s="538">
        <v>0.2</v>
      </c>
      <c r="O338" s="591"/>
      <c r="P338" s="538">
        <v>0.2</v>
      </c>
      <c r="Q338" s="538">
        <v>0.2</v>
      </c>
      <c r="R338" s="538">
        <v>0.2</v>
      </c>
      <c r="S338" s="591"/>
      <c r="T338" s="538">
        <v>0.2</v>
      </c>
      <c r="U338" s="538">
        <v>0.2</v>
      </c>
      <c r="V338" s="538">
        <v>0.2</v>
      </c>
      <c r="W338" s="591"/>
      <c r="X338" s="538">
        <v>0.2</v>
      </c>
      <c r="Y338" s="538">
        <v>0.2</v>
      </c>
      <c r="Z338" s="538">
        <v>0.2</v>
      </c>
      <c r="AA338" s="538">
        <v>0.2</v>
      </c>
      <c r="AB338" s="591"/>
    </row>
    <row r="339" spans="1:28" ht="12.75">
      <c r="A339" s="592" t="s">
        <v>120</v>
      </c>
      <c r="B339" s="628" t="s">
        <v>121</v>
      </c>
      <c r="C339" s="528"/>
      <c r="D339" s="528"/>
      <c r="E339" s="528"/>
      <c r="F339" s="528"/>
      <c r="G339" s="528"/>
      <c r="H339" s="528"/>
      <c r="I339" s="528"/>
      <c r="J339" s="528"/>
      <c r="K339" s="528"/>
      <c r="L339" s="528"/>
      <c r="M339" s="528"/>
      <c r="N339" s="528"/>
      <c r="O339" s="528"/>
      <c r="P339" s="528"/>
      <c r="Q339" s="528"/>
      <c r="R339" s="528"/>
      <c r="S339" s="528"/>
      <c r="T339" s="528"/>
      <c r="U339" s="528"/>
      <c r="V339" s="528"/>
      <c r="W339" s="528"/>
      <c r="X339" s="528"/>
      <c r="Y339" s="528"/>
      <c r="Z339" s="528"/>
      <c r="AA339" s="528"/>
      <c r="AB339" s="593"/>
    </row>
    <row r="340" spans="1:28" ht="12.75">
      <c r="A340" s="571" t="s">
        <v>354</v>
      </c>
      <c r="B340" s="519">
        <v>0.6</v>
      </c>
      <c r="C340" s="519">
        <v>0.6</v>
      </c>
      <c r="D340" s="519">
        <v>0.6</v>
      </c>
      <c r="E340" s="519">
        <v>0.9</v>
      </c>
      <c r="F340" s="596"/>
      <c r="G340" s="519">
        <v>0.6</v>
      </c>
      <c r="H340" s="519">
        <v>0.6</v>
      </c>
      <c r="I340" s="519">
        <v>0.9</v>
      </c>
      <c r="J340" s="596"/>
      <c r="K340" s="519"/>
      <c r="L340" s="519"/>
      <c r="M340" s="519"/>
      <c r="N340" s="519">
        <v>2.8</v>
      </c>
      <c r="O340" s="596"/>
      <c r="P340" s="519">
        <v>0.6</v>
      </c>
      <c r="Q340" s="519">
        <v>0.6</v>
      </c>
      <c r="R340" s="519">
        <v>0.9</v>
      </c>
      <c r="S340" s="596"/>
      <c r="T340" s="519">
        <v>0.6</v>
      </c>
      <c r="U340" s="519">
        <v>0.6</v>
      </c>
      <c r="V340" s="519">
        <v>2.15</v>
      </c>
      <c r="W340" s="596"/>
      <c r="X340" s="519">
        <v>1.15</v>
      </c>
      <c r="Y340" s="519">
        <v>1.15</v>
      </c>
      <c r="Z340" s="519">
        <v>1.15</v>
      </c>
      <c r="AA340" s="519">
        <v>2.15</v>
      </c>
      <c r="AB340" s="596"/>
    </row>
    <row r="341" spans="1:28" ht="12.75">
      <c r="A341" s="571" t="s">
        <v>355</v>
      </c>
      <c r="B341" s="530">
        <v>1.9</v>
      </c>
      <c r="C341" s="530">
        <v>1.9</v>
      </c>
      <c r="D341" s="530">
        <v>1.9</v>
      </c>
      <c r="E341" s="530">
        <v>1.9</v>
      </c>
      <c r="F341" s="590"/>
      <c r="G341" s="530">
        <v>1.9</v>
      </c>
      <c r="H341" s="530">
        <v>1.9</v>
      </c>
      <c r="I341" s="530">
        <v>1.9</v>
      </c>
      <c r="J341" s="590"/>
      <c r="K341" s="530">
        <v>1.9</v>
      </c>
      <c r="L341" s="530">
        <v>1.9</v>
      </c>
      <c r="M341" s="530">
        <v>1.9</v>
      </c>
      <c r="N341" s="530">
        <v>1.9</v>
      </c>
      <c r="O341" s="590"/>
      <c r="P341" s="530">
        <v>1.9</v>
      </c>
      <c r="Q341" s="530">
        <v>1.9</v>
      </c>
      <c r="R341" s="530">
        <v>1.9</v>
      </c>
      <c r="S341" s="590"/>
      <c r="T341" s="530">
        <v>1.9</v>
      </c>
      <c r="U341" s="530">
        <v>1.9</v>
      </c>
      <c r="V341" s="530">
        <v>1.9</v>
      </c>
      <c r="W341" s="590"/>
      <c r="X341" s="530">
        <v>1.9</v>
      </c>
      <c r="Y341" s="530">
        <v>1.9</v>
      </c>
      <c r="Z341" s="530">
        <v>1.9</v>
      </c>
      <c r="AA341" s="530">
        <v>1.9</v>
      </c>
      <c r="AB341" s="590"/>
    </row>
    <row r="342" spans="1:28" ht="12.75">
      <c r="A342" s="592" t="s">
        <v>356</v>
      </c>
      <c r="B342" s="628" t="s">
        <v>495</v>
      </c>
      <c r="C342" s="528"/>
      <c r="D342" s="528"/>
      <c r="E342" s="528"/>
      <c r="F342" s="528"/>
      <c r="G342" s="528"/>
      <c r="H342" s="528"/>
      <c r="I342" s="528"/>
      <c r="J342" s="528"/>
      <c r="K342" s="528"/>
      <c r="L342" s="528"/>
      <c r="M342" s="528"/>
      <c r="N342" s="528"/>
      <c r="O342" s="528"/>
      <c r="P342" s="528"/>
      <c r="Q342" s="528"/>
      <c r="R342" s="528"/>
      <c r="S342" s="528"/>
      <c r="T342" s="528"/>
      <c r="U342" s="528"/>
      <c r="V342" s="528"/>
      <c r="W342" s="528"/>
      <c r="X342" s="528"/>
      <c r="Y342" s="528"/>
      <c r="Z342" s="528"/>
      <c r="AA342" s="528"/>
      <c r="AB342" s="593"/>
    </row>
    <row r="343" spans="1:28" ht="12.75">
      <c r="A343" s="571" t="s">
        <v>653</v>
      </c>
      <c r="B343" s="519">
        <v>0.3</v>
      </c>
      <c r="C343" s="519">
        <v>0.3</v>
      </c>
      <c r="D343" s="519">
        <v>0.3</v>
      </c>
      <c r="E343" s="519">
        <v>0.5</v>
      </c>
      <c r="F343" s="596"/>
      <c r="G343" s="519">
        <v>0.3</v>
      </c>
      <c r="H343" s="519">
        <v>0.3</v>
      </c>
      <c r="I343" s="519">
        <v>0.5</v>
      </c>
      <c r="J343" s="596"/>
      <c r="K343" s="519"/>
      <c r="L343" s="519"/>
      <c r="M343" s="519"/>
      <c r="N343" s="519"/>
      <c r="O343" s="596"/>
      <c r="P343" s="519">
        <v>0.3</v>
      </c>
      <c r="Q343" s="519">
        <v>0.3</v>
      </c>
      <c r="R343" s="519">
        <v>0.5</v>
      </c>
      <c r="S343" s="596"/>
      <c r="T343" s="519">
        <v>0.3</v>
      </c>
      <c r="U343" s="519">
        <v>0.3</v>
      </c>
      <c r="V343" s="519">
        <v>0.5</v>
      </c>
      <c r="W343" s="596"/>
      <c r="X343" s="541">
        <v>1.72</v>
      </c>
      <c r="Y343" s="519">
        <v>1.72</v>
      </c>
      <c r="Z343" s="519">
        <v>2.15</v>
      </c>
      <c r="AA343" s="519"/>
      <c r="AB343" s="596"/>
    </row>
    <row r="344" spans="1:28" ht="12.75">
      <c r="A344" s="571" t="s">
        <v>359</v>
      </c>
      <c r="B344" s="530"/>
      <c r="C344" s="530"/>
      <c r="D344" s="530"/>
      <c r="E344" s="530"/>
      <c r="F344" s="590"/>
      <c r="G344" s="530"/>
      <c r="H344" s="530"/>
      <c r="I344" s="530"/>
      <c r="J344" s="590"/>
      <c r="K344" s="530"/>
      <c r="L344" s="530"/>
      <c r="M344" s="530"/>
      <c r="N344" s="530"/>
      <c r="O344" s="590"/>
      <c r="P344" s="530"/>
      <c r="Q344" s="530"/>
      <c r="R344" s="530"/>
      <c r="S344" s="590"/>
      <c r="T344" s="530"/>
      <c r="U344" s="530"/>
      <c r="V344" s="530"/>
      <c r="W344" s="590"/>
      <c r="X344" s="601"/>
      <c r="Y344" s="530"/>
      <c r="Z344" s="530"/>
      <c r="AA344" s="530"/>
      <c r="AB344" s="590"/>
    </row>
    <row r="345" spans="1:28" ht="12.75">
      <c r="A345" s="571" t="s">
        <v>358</v>
      </c>
      <c r="B345" s="628" t="s">
        <v>123</v>
      </c>
      <c r="C345" s="528"/>
      <c r="D345" s="528"/>
      <c r="E345" s="528"/>
      <c r="F345" s="528"/>
      <c r="G345" s="528"/>
      <c r="H345" s="528"/>
      <c r="I345" s="528"/>
      <c r="J345" s="528"/>
      <c r="K345" s="528"/>
      <c r="L345" s="528"/>
      <c r="M345" s="528"/>
      <c r="N345" s="528"/>
      <c r="O345" s="528"/>
      <c r="P345" s="528"/>
      <c r="Q345" s="528"/>
      <c r="R345" s="528"/>
      <c r="S345" s="528"/>
      <c r="T345" s="528"/>
      <c r="U345" s="528"/>
      <c r="V345" s="528"/>
      <c r="W345" s="528"/>
      <c r="X345" s="528"/>
      <c r="Y345" s="528"/>
      <c r="Z345" s="528"/>
      <c r="AA345" s="528"/>
      <c r="AB345" s="593"/>
    </row>
    <row r="346" spans="1:28" ht="12.75">
      <c r="A346" s="592" t="s">
        <v>497</v>
      </c>
      <c r="B346" s="628" t="s">
        <v>123</v>
      </c>
      <c r="C346" s="528"/>
      <c r="D346" s="528"/>
      <c r="E346" s="528"/>
      <c r="F346" s="528"/>
      <c r="G346" s="528"/>
      <c r="H346" s="528"/>
      <c r="I346" s="528"/>
      <c r="J346" s="528"/>
      <c r="K346" s="528"/>
      <c r="L346" s="528"/>
      <c r="M346" s="528"/>
      <c r="N346" s="528"/>
      <c r="O346" s="528"/>
      <c r="P346" s="528"/>
      <c r="Q346" s="528"/>
      <c r="R346" s="528"/>
      <c r="S346" s="528"/>
      <c r="T346" s="528"/>
      <c r="U346" s="528"/>
      <c r="V346" s="528"/>
      <c r="W346" s="528"/>
      <c r="X346" s="528"/>
      <c r="Y346" s="528"/>
      <c r="Z346" s="528"/>
      <c r="AA346" s="528"/>
      <c r="AB346" s="593"/>
    </row>
    <row r="347" spans="1:28" ht="12.75">
      <c r="A347" s="571" t="s">
        <v>361</v>
      </c>
      <c r="B347" s="538">
        <v>1.1</v>
      </c>
      <c r="C347" s="538">
        <v>0.9</v>
      </c>
      <c r="D347" s="538">
        <v>0.9</v>
      </c>
      <c r="E347" s="538">
        <v>0.9</v>
      </c>
      <c r="F347" s="591"/>
      <c r="G347" s="538">
        <v>0.9</v>
      </c>
      <c r="H347" s="538">
        <v>0.9</v>
      </c>
      <c r="I347" s="538">
        <v>0.9</v>
      </c>
      <c r="J347" s="591"/>
      <c r="K347" s="538">
        <v>0.9</v>
      </c>
      <c r="L347" s="538">
        <v>0.9</v>
      </c>
      <c r="M347" s="538">
        <v>0.9</v>
      </c>
      <c r="N347" s="538">
        <v>0.9</v>
      </c>
      <c r="O347" s="591"/>
      <c r="P347" s="538">
        <v>0.9</v>
      </c>
      <c r="Q347" s="538">
        <v>0.9</v>
      </c>
      <c r="R347" s="538">
        <v>0.9</v>
      </c>
      <c r="S347" s="591"/>
      <c r="T347" s="538">
        <v>0.9</v>
      </c>
      <c r="U347" s="538">
        <v>0.9</v>
      </c>
      <c r="V347" s="538">
        <v>0.9</v>
      </c>
      <c r="W347" s="591"/>
      <c r="X347" s="539">
        <v>1.1</v>
      </c>
      <c r="Y347" s="539">
        <v>1.1</v>
      </c>
      <c r="Z347" s="539">
        <v>1.1</v>
      </c>
      <c r="AA347" s="539">
        <v>1.1</v>
      </c>
      <c r="AB347" s="591"/>
    </row>
    <row r="348" spans="1:28" ht="12.75">
      <c r="A348" s="592" t="s">
        <v>362</v>
      </c>
      <c r="B348" s="628" t="s">
        <v>124</v>
      </c>
      <c r="C348" s="528"/>
      <c r="D348" s="528"/>
      <c r="E348" s="528"/>
      <c r="F348" s="528"/>
      <c r="G348" s="528"/>
      <c r="H348" s="528"/>
      <c r="I348" s="528"/>
      <c r="J348" s="528"/>
      <c r="K348" s="528"/>
      <c r="L348" s="528"/>
      <c r="M348" s="528"/>
      <c r="N348" s="528"/>
      <c r="O348" s="528"/>
      <c r="P348" s="528"/>
      <c r="Q348" s="528"/>
      <c r="R348" s="528"/>
      <c r="S348" s="528"/>
      <c r="T348" s="528"/>
      <c r="U348" s="528"/>
      <c r="V348" s="528"/>
      <c r="W348" s="528"/>
      <c r="X348" s="528"/>
      <c r="Y348" s="528"/>
      <c r="Z348" s="528"/>
      <c r="AA348" s="528"/>
      <c r="AB348" s="593"/>
    </row>
    <row r="349" spans="1:28" ht="12.75">
      <c r="A349" s="592" t="s">
        <v>363</v>
      </c>
      <c r="B349" s="630" t="s">
        <v>125</v>
      </c>
      <c r="C349" s="540"/>
      <c r="D349" s="540"/>
      <c r="E349" s="540"/>
      <c r="F349" s="540"/>
      <c r="G349" s="540"/>
      <c r="H349" s="540"/>
      <c r="I349" s="540"/>
      <c r="J349" s="540"/>
      <c r="K349" s="540"/>
      <c r="L349" s="540"/>
      <c r="M349" s="540"/>
      <c r="N349" s="540"/>
      <c r="O349" s="540"/>
      <c r="P349" s="540"/>
      <c r="Q349" s="540"/>
      <c r="R349" s="540"/>
      <c r="S349" s="540"/>
      <c r="T349" s="540"/>
      <c r="U349" s="540"/>
      <c r="V349" s="540"/>
      <c r="W349" s="540"/>
      <c r="X349" s="540"/>
      <c r="Y349" s="540"/>
      <c r="Z349" s="540"/>
      <c r="AA349" s="540"/>
      <c r="AB349" s="631"/>
    </row>
    <row r="350" spans="1:28" ht="12.75">
      <c r="A350" s="592" t="s">
        <v>498</v>
      </c>
      <c r="B350" s="632" t="s">
        <v>126</v>
      </c>
      <c r="C350" s="531"/>
      <c r="D350" s="531"/>
      <c r="E350" s="531"/>
      <c r="F350" s="531"/>
      <c r="G350" s="531"/>
      <c r="H350" s="531"/>
      <c r="I350" s="531"/>
      <c r="J350" s="531"/>
      <c r="K350" s="531"/>
      <c r="L350" s="531"/>
      <c r="M350" s="531"/>
      <c r="N350" s="531"/>
      <c r="O350" s="531"/>
      <c r="P350" s="531"/>
      <c r="Q350" s="531"/>
      <c r="R350" s="531"/>
      <c r="S350" s="531"/>
      <c r="T350" s="531"/>
      <c r="U350" s="531"/>
      <c r="V350" s="531"/>
      <c r="W350" s="531"/>
      <c r="X350" s="531"/>
      <c r="Y350" s="531"/>
      <c r="Z350" s="531"/>
      <c r="AA350" s="531"/>
      <c r="AB350" s="603"/>
    </row>
    <row r="351" spans="1:28" ht="12.75">
      <c r="A351" s="592" t="s">
        <v>365</v>
      </c>
      <c r="B351" s="628" t="s">
        <v>126</v>
      </c>
      <c r="C351" s="528"/>
      <c r="D351" s="528"/>
      <c r="E351" s="528"/>
      <c r="F351" s="528"/>
      <c r="G351" s="528"/>
      <c r="H351" s="528"/>
      <c r="I351" s="528"/>
      <c r="J351" s="528"/>
      <c r="K351" s="528"/>
      <c r="L351" s="528"/>
      <c r="M351" s="528"/>
      <c r="N351" s="528"/>
      <c r="O351" s="528"/>
      <c r="P351" s="528"/>
      <c r="Q351" s="528"/>
      <c r="R351" s="528"/>
      <c r="S351" s="528"/>
      <c r="T351" s="528"/>
      <c r="U351" s="528"/>
      <c r="V351" s="528"/>
      <c r="W351" s="528"/>
      <c r="X351" s="528"/>
      <c r="Y351" s="528"/>
      <c r="Z351" s="528"/>
      <c r="AA351" s="528"/>
      <c r="AB351" s="593"/>
    </row>
    <row r="352" spans="1:28" ht="12.75">
      <c r="A352" s="604" t="s">
        <v>499</v>
      </c>
      <c r="B352" s="632" t="s">
        <v>189</v>
      </c>
      <c r="C352" s="531"/>
      <c r="D352" s="531"/>
      <c r="E352" s="531"/>
      <c r="F352" s="531"/>
      <c r="G352" s="531"/>
      <c r="H352" s="531"/>
      <c r="I352" s="531"/>
      <c r="J352" s="531"/>
      <c r="K352" s="531"/>
      <c r="L352" s="531"/>
      <c r="M352" s="531"/>
      <c r="N352" s="531"/>
      <c r="O352" s="531"/>
      <c r="P352" s="531"/>
      <c r="Q352" s="531"/>
      <c r="R352" s="531"/>
      <c r="S352" s="531"/>
      <c r="T352" s="531"/>
      <c r="U352" s="531"/>
      <c r="V352" s="531"/>
      <c r="W352" s="531"/>
      <c r="X352" s="531"/>
      <c r="Y352" s="531"/>
      <c r="Z352" s="531"/>
      <c r="AA352" s="531"/>
      <c r="AB352" s="603"/>
    </row>
    <row r="353" spans="1:28" ht="12.75">
      <c r="A353" s="552" t="s">
        <v>190</v>
      </c>
      <c r="B353" s="528"/>
      <c r="C353" s="528"/>
      <c r="D353" s="528"/>
      <c r="E353" s="528"/>
      <c r="F353" s="528"/>
      <c r="G353" s="528"/>
      <c r="H353" s="528"/>
      <c r="I353" s="528"/>
      <c r="J353" s="528"/>
      <c r="K353" s="528"/>
      <c r="L353" s="528"/>
      <c r="M353" s="528"/>
      <c r="N353" s="528"/>
      <c r="O353" s="528"/>
      <c r="P353" s="528"/>
      <c r="Q353" s="528"/>
      <c r="R353" s="528"/>
      <c r="S353" s="528"/>
      <c r="T353" s="528"/>
      <c r="U353" s="528"/>
      <c r="V353" s="528"/>
      <c r="W353" s="528"/>
      <c r="X353" s="528"/>
      <c r="Y353" s="528"/>
      <c r="Z353" s="528"/>
      <c r="AA353" s="528"/>
      <c r="AB353" s="593"/>
    </row>
    <row r="354" spans="1:28" ht="12.75">
      <c r="A354" s="567" t="s">
        <v>366</v>
      </c>
      <c r="B354" s="519"/>
      <c r="C354" s="519"/>
      <c r="D354" s="519"/>
      <c r="E354" s="519"/>
      <c r="F354" s="596"/>
      <c r="G354" s="519">
        <v>0.8</v>
      </c>
      <c r="H354" s="519">
        <v>0.8</v>
      </c>
      <c r="I354" s="519">
        <v>0.8</v>
      </c>
      <c r="J354" s="596"/>
      <c r="K354" s="519"/>
      <c r="L354" s="519"/>
      <c r="M354" s="519"/>
      <c r="N354" s="519"/>
      <c r="O354" s="596"/>
      <c r="P354" s="519">
        <v>0.8</v>
      </c>
      <c r="Q354" s="519">
        <v>0.8</v>
      </c>
      <c r="R354" s="519">
        <v>0.8</v>
      </c>
      <c r="S354" s="596"/>
      <c r="T354" s="519"/>
      <c r="U354" s="519"/>
      <c r="V354" s="519"/>
      <c r="W354" s="596"/>
      <c r="X354" s="541">
        <v>0.57</v>
      </c>
      <c r="Y354" s="541">
        <v>0.57</v>
      </c>
      <c r="Z354" s="541">
        <v>0.57</v>
      </c>
      <c r="AA354" s="541">
        <v>0.57</v>
      </c>
      <c r="AB354" s="596"/>
    </row>
    <row r="355" spans="1:28" ht="12.75">
      <c r="A355" s="571" t="s">
        <v>458</v>
      </c>
      <c r="B355" s="514">
        <v>0.5</v>
      </c>
      <c r="C355" s="514">
        <v>0.5</v>
      </c>
      <c r="D355" s="514">
        <v>0.5</v>
      </c>
      <c r="E355" s="514">
        <v>0.5</v>
      </c>
      <c r="F355" s="570">
        <v>0.5</v>
      </c>
      <c r="G355" s="514">
        <v>0.5</v>
      </c>
      <c r="H355" s="514">
        <v>0.5</v>
      </c>
      <c r="I355" s="514">
        <v>0.5</v>
      </c>
      <c r="J355" s="570">
        <v>0.5</v>
      </c>
      <c r="K355" s="514">
        <v>0.5</v>
      </c>
      <c r="L355" s="514">
        <v>0.5</v>
      </c>
      <c r="M355" s="514">
        <v>0.5</v>
      </c>
      <c r="N355" s="514">
        <v>0.5</v>
      </c>
      <c r="O355" s="570">
        <v>0.5</v>
      </c>
      <c r="P355" s="514">
        <v>0.5</v>
      </c>
      <c r="Q355" s="514">
        <v>0.5</v>
      </c>
      <c r="R355" s="514">
        <v>0.5</v>
      </c>
      <c r="S355" s="570">
        <v>0.5</v>
      </c>
      <c r="T355" s="514">
        <v>0.5</v>
      </c>
      <c r="U355" s="514">
        <v>0.5</v>
      </c>
      <c r="V355" s="514">
        <v>0.5</v>
      </c>
      <c r="W355" s="570">
        <v>0.5</v>
      </c>
      <c r="X355" s="514">
        <v>0.5</v>
      </c>
      <c r="Y355" s="514">
        <v>0.5</v>
      </c>
      <c r="Z355" s="514">
        <v>0.5</v>
      </c>
      <c r="AA355" s="514">
        <v>0.5</v>
      </c>
      <c r="AB355" s="570">
        <v>0.5</v>
      </c>
    </row>
    <row r="356" spans="1:28" ht="12.75">
      <c r="A356" s="571" t="s">
        <v>368</v>
      </c>
      <c r="B356" s="514"/>
      <c r="C356" s="514"/>
      <c r="D356" s="514"/>
      <c r="E356" s="514"/>
      <c r="F356" s="570"/>
      <c r="G356" s="514"/>
      <c r="H356" s="514"/>
      <c r="I356" s="514"/>
      <c r="J356" s="570"/>
      <c r="K356" s="514"/>
      <c r="L356" s="514"/>
      <c r="M356" s="514"/>
      <c r="N356" s="514"/>
      <c r="O356" s="570"/>
      <c r="P356" s="514"/>
      <c r="Q356" s="514"/>
      <c r="R356" s="514"/>
      <c r="S356" s="570"/>
      <c r="T356" s="514"/>
      <c r="U356" s="514"/>
      <c r="V356" s="514"/>
      <c r="W356" s="570"/>
      <c r="X356" s="534"/>
      <c r="Y356" s="514"/>
      <c r="Z356" s="514"/>
      <c r="AA356" s="514"/>
      <c r="AB356" s="570"/>
    </row>
    <row r="357" spans="1:28" ht="12.75">
      <c r="A357" s="571" t="s">
        <v>577</v>
      </c>
      <c r="B357" s="514"/>
      <c r="C357" s="514"/>
      <c r="D357" s="514"/>
      <c r="E357" s="514"/>
      <c r="F357" s="570"/>
      <c r="G357" s="514"/>
      <c r="H357" s="514"/>
      <c r="I357" s="514"/>
      <c r="J357" s="570"/>
      <c r="K357" s="514"/>
      <c r="L357" s="514"/>
      <c r="M357" s="514"/>
      <c r="N357" s="514"/>
      <c r="O357" s="570"/>
      <c r="P357" s="514"/>
      <c r="Q357" s="514"/>
      <c r="R357" s="514"/>
      <c r="S357" s="570"/>
      <c r="T357" s="514">
        <v>1.7</v>
      </c>
      <c r="U357" s="514">
        <v>1.7</v>
      </c>
      <c r="V357" s="514">
        <v>1.7</v>
      </c>
      <c r="W357" s="570"/>
      <c r="X357" s="534"/>
      <c r="Y357" s="514"/>
      <c r="Z357" s="514"/>
      <c r="AA357" s="514"/>
      <c r="AB357" s="570"/>
    </row>
    <row r="358" spans="1:28" ht="12.75">
      <c r="A358" s="571" t="s">
        <v>369</v>
      </c>
      <c r="B358" s="514"/>
      <c r="C358" s="514"/>
      <c r="D358" s="514"/>
      <c r="E358" s="514"/>
      <c r="F358" s="570"/>
      <c r="G358" s="514"/>
      <c r="H358" s="514"/>
      <c r="I358" s="514"/>
      <c r="J358" s="570"/>
      <c r="K358" s="514"/>
      <c r="L358" s="514"/>
      <c r="M358" s="514"/>
      <c r="N358" s="514"/>
      <c r="O358" s="570"/>
      <c r="P358" s="514"/>
      <c r="Q358" s="514"/>
      <c r="R358" s="514"/>
      <c r="S358" s="570"/>
      <c r="T358" s="514"/>
      <c r="U358" s="514"/>
      <c r="V358" s="514"/>
      <c r="W358" s="570"/>
      <c r="X358" s="534"/>
      <c r="Y358" s="514"/>
      <c r="Z358" s="514"/>
      <c r="AA358" s="514"/>
      <c r="AB358" s="570"/>
    </row>
    <row r="359" spans="1:28" ht="12.75">
      <c r="A359" s="571" t="s">
        <v>370</v>
      </c>
      <c r="B359" s="514"/>
      <c r="C359" s="514"/>
      <c r="D359" s="514"/>
      <c r="E359" s="514"/>
      <c r="F359" s="570"/>
      <c r="G359" s="514"/>
      <c r="H359" s="514"/>
      <c r="I359" s="514"/>
      <c r="J359" s="570"/>
      <c r="K359" s="514"/>
      <c r="L359" s="514"/>
      <c r="M359" s="514"/>
      <c r="N359" s="514"/>
      <c r="O359" s="570"/>
      <c r="P359" s="514">
        <v>0.9</v>
      </c>
      <c r="Q359" s="514">
        <v>0.9</v>
      </c>
      <c r="R359" s="514">
        <v>0.9</v>
      </c>
      <c r="S359" s="570"/>
      <c r="T359" s="514"/>
      <c r="U359" s="514"/>
      <c r="V359" s="514"/>
      <c r="W359" s="570"/>
      <c r="X359" s="534"/>
      <c r="Y359" s="514"/>
      <c r="Z359" s="514"/>
      <c r="AA359" s="514"/>
      <c r="AB359" s="570"/>
    </row>
    <row r="360" spans="1:28" ht="12.75">
      <c r="A360" s="571" t="s">
        <v>371</v>
      </c>
      <c r="B360" s="514"/>
      <c r="C360" s="514"/>
      <c r="D360" s="514"/>
      <c r="E360" s="514"/>
      <c r="F360" s="570"/>
      <c r="G360" s="514"/>
      <c r="H360" s="514"/>
      <c r="I360" s="514"/>
      <c r="J360" s="570"/>
      <c r="K360" s="514"/>
      <c r="L360" s="514"/>
      <c r="M360" s="514"/>
      <c r="N360" s="514"/>
      <c r="O360" s="570"/>
      <c r="P360" s="514"/>
      <c r="Q360" s="514"/>
      <c r="R360" s="514"/>
      <c r="S360" s="570"/>
      <c r="T360" s="514"/>
      <c r="U360" s="514"/>
      <c r="V360" s="514"/>
      <c r="W360" s="570"/>
      <c r="X360" s="534"/>
      <c r="Y360" s="514"/>
      <c r="Z360" s="514"/>
      <c r="AA360" s="514"/>
      <c r="AB360" s="570"/>
    </row>
    <row r="361" spans="1:28" ht="12.75">
      <c r="A361" s="571" t="s">
        <v>372</v>
      </c>
      <c r="B361" s="514"/>
      <c r="C361" s="514"/>
      <c r="D361" s="514"/>
      <c r="E361" s="514"/>
      <c r="F361" s="570"/>
      <c r="G361" s="514"/>
      <c r="H361" s="514"/>
      <c r="I361" s="514"/>
      <c r="J361" s="570"/>
      <c r="K361" s="514"/>
      <c r="L361" s="514"/>
      <c r="M361" s="514"/>
      <c r="N361" s="514"/>
      <c r="O361" s="570"/>
      <c r="P361" s="514"/>
      <c r="Q361" s="514"/>
      <c r="R361" s="514"/>
      <c r="S361" s="570"/>
      <c r="T361" s="514"/>
      <c r="U361" s="514"/>
      <c r="V361" s="514"/>
      <c r="W361" s="570"/>
      <c r="X361" s="534"/>
      <c r="Y361" s="514"/>
      <c r="Z361" s="514"/>
      <c r="AA361" s="514"/>
      <c r="AB361" s="570"/>
    </row>
    <row r="362" spans="1:28" ht="12.75">
      <c r="A362" s="571" t="s">
        <v>509</v>
      </c>
      <c r="B362" s="514"/>
      <c r="C362" s="514"/>
      <c r="D362" s="514"/>
      <c r="E362" s="514"/>
      <c r="F362" s="570"/>
      <c r="G362" s="514"/>
      <c r="H362" s="514"/>
      <c r="I362" s="514"/>
      <c r="J362" s="570"/>
      <c r="K362" s="514"/>
      <c r="L362" s="514"/>
      <c r="M362" s="514"/>
      <c r="N362" s="514"/>
      <c r="O362" s="570"/>
      <c r="P362" s="514"/>
      <c r="Q362" s="514"/>
      <c r="R362" s="514"/>
      <c r="S362" s="570"/>
      <c r="T362" s="514"/>
      <c r="U362" s="514"/>
      <c r="V362" s="514"/>
      <c r="W362" s="570"/>
      <c r="X362" s="534"/>
      <c r="Y362" s="514"/>
      <c r="Z362" s="514"/>
      <c r="AA362" s="514"/>
      <c r="AB362" s="570"/>
    </row>
    <row r="363" spans="1:28" ht="12.75">
      <c r="A363" s="571" t="s">
        <v>175</v>
      </c>
      <c r="B363" s="514"/>
      <c r="C363" s="514"/>
      <c r="D363" s="514"/>
      <c r="E363" s="514"/>
      <c r="F363" s="570"/>
      <c r="G363" s="514"/>
      <c r="H363" s="514"/>
      <c r="I363" s="514"/>
      <c r="J363" s="570"/>
      <c r="K363" s="514">
        <v>0.2</v>
      </c>
      <c r="L363" s="514">
        <v>0.2</v>
      </c>
      <c r="M363" s="514">
        <v>0.2</v>
      </c>
      <c r="N363" s="514"/>
      <c r="O363" s="570"/>
      <c r="P363" s="514">
        <v>0.2</v>
      </c>
      <c r="Q363" s="514">
        <v>0.2</v>
      </c>
      <c r="R363" s="514">
        <v>0.2</v>
      </c>
      <c r="S363" s="570"/>
      <c r="T363" s="518">
        <v>0.2</v>
      </c>
      <c r="U363" s="514">
        <v>0.2</v>
      </c>
      <c r="V363" s="514">
        <v>0.2</v>
      </c>
      <c r="W363" s="570"/>
      <c r="X363" s="534">
        <v>0.2</v>
      </c>
      <c r="Y363" s="514">
        <v>0.2</v>
      </c>
      <c r="Z363" s="514">
        <v>0.2</v>
      </c>
      <c r="AA363" s="514"/>
      <c r="AB363" s="570"/>
    </row>
    <row r="364" spans="1:28" ht="12.75">
      <c r="A364" s="571" t="s">
        <v>466</v>
      </c>
      <c r="B364" s="514"/>
      <c r="C364" s="514"/>
      <c r="D364" s="514"/>
      <c r="E364" s="514"/>
      <c r="F364" s="570"/>
      <c r="G364" s="514">
        <v>0.5</v>
      </c>
      <c r="H364" s="514">
        <v>0.5</v>
      </c>
      <c r="I364" s="514">
        <v>0.5</v>
      </c>
      <c r="J364" s="570"/>
      <c r="K364" s="514"/>
      <c r="L364" s="514"/>
      <c r="M364" s="514"/>
      <c r="N364" s="514"/>
      <c r="O364" s="570"/>
      <c r="P364" s="514"/>
      <c r="Q364" s="514"/>
      <c r="R364" s="514"/>
      <c r="S364" s="570"/>
      <c r="T364" s="514"/>
      <c r="U364" s="514"/>
      <c r="V364" s="514"/>
      <c r="W364" s="570"/>
      <c r="X364" s="534"/>
      <c r="Y364" s="514"/>
      <c r="Z364" s="514"/>
      <c r="AA364" s="514"/>
      <c r="AB364" s="570"/>
    </row>
    <row r="365" spans="1:28" ht="12.75">
      <c r="A365" s="571" t="s">
        <v>507</v>
      </c>
      <c r="B365" s="514" t="s">
        <v>595</v>
      </c>
      <c r="C365" s="514" t="s">
        <v>176</v>
      </c>
      <c r="D365" s="514" t="s">
        <v>176</v>
      </c>
      <c r="E365" s="514" t="s">
        <v>176</v>
      </c>
      <c r="F365" s="570"/>
      <c r="G365" s="514" t="s">
        <v>176</v>
      </c>
      <c r="H365" s="514" t="s">
        <v>176</v>
      </c>
      <c r="I365" s="514" t="s">
        <v>176</v>
      </c>
      <c r="J365" s="570"/>
      <c r="K365" s="514"/>
      <c r="L365" s="514"/>
      <c r="M365" s="514"/>
      <c r="N365" s="514"/>
      <c r="O365" s="570"/>
      <c r="P365" s="514" t="s">
        <v>176</v>
      </c>
      <c r="Q365" s="514" t="s">
        <v>176</v>
      </c>
      <c r="R365" s="514" t="s">
        <v>176</v>
      </c>
      <c r="S365" s="570"/>
      <c r="T365" s="514" t="s">
        <v>176</v>
      </c>
      <c r="U365" s="514" t="s">
        <v>176</v>
      </c>
      <c r="V365" s="514" t="s">
        <v>176</v>
      </c>
      <c r="W365" s="570"/>
      <c r="X365" s="534"/>
      <c r="Y365" s="514"/>
      <c r="Z365" s="514"/>
      <c r="AA365" s="514"/>
      <c r="AB365" s="570"/>
    </row>
    <row r="366" spans="1:28" ht="12.75">
      <c r="A366" s="571" t="s">
        <v>508</v>
      </c>
      <c r="B366" s="514">
        <v>0.2</v>
      </c>
      <c r="C366" s="514">
        <v>0.2</v>
      </c>
      <c r="D366" s="514">
        <v>0.2</v>
      </c>
      <c r="E366" s="514">
        <v>0.2</v>
      </c>
      <c r="F366" s="570"/>
      <c r="G366" s="514">
        <v>0.2</v>
      </c>
      <c r="H366" s="514">
        <v>0.2</v>
      </c>
      <c r="I366" s="514">
        <v>0.2</v>
      </c>
      <c r="J366" s="570"/>
      <c r="K366" s="514"/>
      <c r="L366" s="514"/>
      <c r="M366" s="514"/>
      <c r="N366" s="514"/>
      <c r="O366" s="570"/>
      <c r="P366" s="514">
        <v>0.2</v>
      </c>
      <c r="Q366" s="514">
        <v>0.2</v>
      </c>
      <c r="R366" s="514">
        <v>0.2</v>
      </c>
      <c r="S366" s="570"/>
      <c r="T366" s="514">
        <v>0.2</v>
      </c>
      <c r="U366" s="514">
        <v>0.2</v>
      </c>
      <c r="V366" s="514">
        <v>0.2</v>
      </c>
      <c r="W366" s="570"/>
      <c r="X366" s="534"/>
      <c r="Y366" s="514"/>
      <c r="Z366" s="514"/>
      <c r="AA366" s="514"/>
      <c r="AB366" s="570"/>
    </row>
    <row r="367" spans="1:28" ht="12.75">
      <c r="A367" s="571" t="s">
        <v>506</v>
      </c>
      <c r="B367" s="514">
        <v>0.2</v>
      </c>
      <c r="C367" s="514">
        <v>0.2</v>
      </c>
      <c r="D367" s="514">
        <v>0.2</v>
      </c>
      <c r="E367" s="514">
        <v>0.2</v>
      </c>
      <c r="F367" s="570"/>
      <c r="G367" s="514">
        <v>0.2</v>
      </c>
      <c r="H367" s="514">
        <v>0.2</v>
      </c>
      <c r="I367" s="514">
        <v>0.2</v>
      </c>
      <c r="J367" s="570"/>
      <c r="K367" s="514"/>
      <c r="L367" s="514"/>
      <c r="M367" s="514"/>
      <c r="N367" s="514"/>
      <c r="O367" s="570"/>
      <c r="P367" s="514">
        <v>0.2</v>
      </c>
      <c r="Q367" s="514">
        <v>0.2</v>
      </c>
      <c r="R367" s="514">
        <v>0.2</v>
      </c>
      <c r="S367" s="570"/>
      <c r="T367" s="514">
        <v>0.2</v>
      </c>
      <c r="U367" s="514">
        <v>0.2</v>
      </c>
      <c r="V367" s="514">
        <v>0.2</v>
      </c>
      <c r="W367" s="570"/>
      <c r="X367" s="534"/>
      <c r="Y367" s="514"/>
      <c r="Z367" s="514"/>
      <c r="AA367" s="514"/>
      <c r="AB367" s="570"/>
    </row>
    <row r="368" spans="1:28" ht="12.75">
      <c r="A368" s="573" t="s">
        <v>379</v>
      </c>
      <c r="B368" s="530">
        <v>0.2</v>
      </c>
      <c r="C368" s="530">
        <v>0.2</v>
      </c>
      <c r="D368" s="530">
        <v>0.2</v>
      </c>
      <c r="E368" s="530">
        <v>0.2</v>
      </c>
      <c r="F368" s="590"/>
      <c r="G368" s="530">
        <v>0.2</v>
      </c>
      <c r="H368" s="530">
        <v>0.2</v>
      </c>
      <c r="I368" s="530">
        <v>0.2</v>
      </c>
      <c r="J368" s="590"/>
      <c r="K368" s="530"/>
      <c r="L368" s="530"/>
      <c r="M368" s="530"/>
      <c r="N368" s="530"/>
      <c r="O368" s="590"/>
      <c r="P368" s="530">
        <v>0.2</v>
      </c>
      <c r="Q368" s="530">
        <v>0.2</v>
      </c>
      <c r="R368" s="530">
        <v>0.2</v>
      </c>
      <c r="S368" s="590"/>
      <c r="T368" s="530">
        <v>0.2</v>
      </c>
      <c r="U368" s="530">
        <v>0.2</v>
      </c>
      <c r="V368" s="530">
        <v>0.2</v>
      </c>
      <c r="W368" s="590"/>
      <c r="X368" s="601"/>
      <c r="Y368" s="530"/>
      <c r="Z368" s="530"/>
      <c r="AA368" s="530"/>
      <c r="AB368" s="590"/>
    </row>
    <row r="369" spans="1:28" ht="12.75">
      <c r="A369" s="552" t="s">
        <v>128</v>
      </c>
      <c r="B369" s="528"/>
      <c r="C369" s="528"/>
      <c r="D369" s="528"/>
      <c r="E369" s="528"/>
      <c r="F369" s="528"/>
      <c r="G369" s="528"/>
      <c r="H369" s="528"/>
      <c r="I369" s="528"/>
      <c r="J369" s="528"/>
      <c r="K369" s="528"/>
      <c r="L369" s="528"/>
      <c r="M369" s="528"/>
      <c r="N369" s="528"/>
      <c r="O369" s="528"/>
      <c r="P369" s="528"/>
      <c r="Q369" s="528"/>
      <c r="R369" s="528"/>
      <c r="S369" s="528"/>
      <c r="T369" s="528"/>
      <c r="U369" s="528"/>
      <c r="V369" s="528"/>
      <c r="W369" s="528"/>
      <c r="X369" s="528"/>
      <c r="Y369" s="528"/>
      <c r="Z369" s="528"/>
      <c r="AA369" s="528"/>
      <c r="AB369" s="593"/>
    </row>
    <row r="370" spans="1:28" ht="12.75">
      <c r="A370" s="567" t="s">
        <v>463</v>
      </c>
      <c r="B370" s="519">
        <v>1.5</v>
      </c>
      <c r="C370" s="519">
        <v>1.5</v>
      </c>
      <c r="D370" s="519">
        <v>1.5</v>
      </c>
      <c r="E370" s="519">
        <v>1.5</v>
      </c>
      <c r="F370" s="596"/>
      <c r="G370" s="519">
        <v>1.5</v>
      </c>
      <c r="H370" s="519">
        <v>1.5</v>
      </c>
      <c r="I370" s="519">
        <v>1.5</v>
      </c>
      <c r="J370" s="596"/>
      <c r="K370" s="519">
        <v>1.5</v>
      </c>
      <c r="L370" s="519">
        <v>1.5</v>
      </c>
      <c r="M370" s="519">
        <v>1.5</v>
      </c>
      <c r="N370" s="519">
        <v>1.5</v>
      </c>
      <c r="O370" s="596"/>
      <c r="P370" s="519">
        <v>1.5</v>
      </c>
      <c r="Q370" s="519">
        <v>1.5</v>
      </c>
      <c r="R370" s="519">
        <v>1.5</v>
      </c>
      <c r="S370" s="596"/>
      <c r="T370" s="519">
        <v>1.5</v>
      </c>
      <c r="U370" s="519">
        <v>1.5</v>
      </c>
      <c r="V370" s="519">
        <v>1.5</v>
      </c>
      <c r="W370" s="596"/>
      <c r="X370" s="541"/>
      <c r="Y370" s="519"/>
      <c r="Z370" s="519"/>
      <c r="AA370" s="519"/>
      <c r="AB370" s="596"/>
    </row>
    <row r="371" spans="1:28" ht="12.75">
      <c r="A371" s="571" t="s">
        <v>381</v>
      </c>
      <c r="B371" s="514">
        <v>0.4</v>
      </c>
      <c r="C371" s="514">
        <v>0.4</v>
      </c>
      <c r="D371" s="514">
        <v>0.4</v>
      </c>
      <c r="E371" s="514">
        <v>0.4</v>
      </c>
      <c r="F371" s="596"/>
      <c r="G371" s="514">
        <v>0.4</v>
      </c>
      <c r="H371" s="514">
        <v>0.4</v>
      </c>
      <c r="I371" s="514">
        <v>0.4</v>
      </c>
      <c r="J371" s="596"/>
      <c r="K371" s="514">
        <v>0.4</v>
      </c>
      <c r="L371" s="514">
        <v>0.4</v>
      </c>
      <c r="M371" s="514">
        <v>0.4</v>
      </c>
      <c r="N371" s="514">
        <v>0.4</v>
      </c>
      <c r="O371" s="596"/>
      <c r="P371" s="514">
        <v>0.4</v>
      </c>
      <c r="Q371" s="514">
        <v>0.4</v>
      </c>
      <c r="R371" s="514">
        <v>0.4</v>
      </c>
      <c r="S371" s="596"/>
      <c r="T371" s="514">
        <v>0.4</v>
      </c>
      <c r="U371" s="514">
        <v>0.4</v>
      </c>
      <c r="V371" s="514">
        <v>0.4</v>
      </c>
      <c r="W371" s="596"/>
      <c r="X371" s="541"/>
      <c r="Y371" s="519"/>
      <c r="Z371" s="519"/>
      <c r="AA371" s="519"/>
      <c r="AB371" s="596"/>
    </row>
    <row r="372" spans="1:28" ht="12.75">
      <c r="A372" s="571" t="s">
        <v>465</v>
      </c>
      <c r="B372" s="519">
        <v>1.43</v>
      </c>
      <c r="C372" s="519">
        <v>1.43</v>
      </c>
      <c r="D372" s="519">
        <v>1.43</v>
      </c>
      <c r="E372" s="519">
        <v>1.43</v>
      </c>
      <c r="F372" s="596"/>
      <c r="G372" s="519">
        <v>1.43</v>
      </c>
      <c r="H372" s="519">
        <v>1.43</v>
      </c>
      <c r="I372" s="519">
        <v>1.43</v>
      </c>
      <c r="J372" s="596"/>
      <c r="K372" s="519">
        <v>1.43</v>
      </c>
      <c r="L372" s="519">
        <v>1.43</v>
      </c>
      <c r="M372" s="519">
        <v>1.43</v>
      </c>
      <c r="N372" s="519">
        <v>1.43</v>
      </c>
      <c r="O372" s="596"/>
      <c r="P372" s="519">
        <v>1.43</v>
      </c>
      <c r="Q372" s="519">
        <v>1.43</v>
      </c>
      <c r="R372" s="519">
        <v>1.43</v>
      </c>
      <c r="S372" s="596"/>
      <c r="T372" s="519">
        <v>1.43</v>
      </c>
      <c r="U372" s="519">
        <v>1.43</v>
      </c>
      <c r="V372" s="519">
        <v>1.43</v>
      </c>
      <c r="W372" s="596"/>
      <c r="X372" s="541">
        <v>1</v>
      </c>
      <c r="Y372" s="519">
        <v>1</v>
      </c>
      <c r="Z372" s="519">
        <v>1</v>
      </c>
      <c r="AA372" s="519">
        <v>1</v>
      </c>
      <c r="AB372" s="596"/>
    </row>
    <row r="373" spans="1:28" ht="12.75">
      <c r="A373" s="571" t="s">
        <v>382</v>
      </c>
      <c r="B373" s="514">
        <v>1.2</v>
      </c>
      <c r="C373" s="514">
        <v>1.2</v>
      </c>
      <c r="D373" s="514">
        <v>1.2</v>
      </c>
      <c r="E373" s="514">
        <v>1.2</v>
      </c>
      <c r="F373" s="570"/>
      <c r="G373" s="514">
        <v>1.2</v>
      </c>
      <c r="H373" s="514">
        <v>1.2</v>
      </c>
      <c r="I373" s="514">
        <v>1.2</v>
      </c>
      <c r="J373" s="570"/>
      <c r="K373" s="514">
        <v>1</v>
      </c>
      <c r="L373" s="514">
        <v>1</v>
      </c>
      <c r="M373" s="514">
        <v>1</v>
      </c>
      <c r="N373" s="514">
        <v>1</v>
      </c>
      <c r="O373" s="570"/>
      <c r="P373" s="514">
        <v>0.8</v>
      </c>
      <c r="Q373" s="514">
        <v>0.8</v>
      </c>
      <c r="R373" s="514">
        <v>0.8</v>
      </c>
      <c r="S373" s="570"/>
      <c r="T373" s="514">
        <v>1</v>
      </c>
      <c r="U373" s="514">
        <v>1</v>
      </c>
      <c r="V373" s="514">
        <v>1</v>
      </c>
      <c r="W373" s="570"/>
      <c r="X373" s="534"/>
      <c r="Y373" s="514"/>
      <c r="Z373" s="514"/>
      <c r="AA373" s="514"/>
      <c r="AB373" s="570"/>
    </row>
    <row r="374" spans="1:28" ht="12.75">
      <c r="A374" s="571" t="s">
        <v>467</v>
      </c>
      <c r="B374" s="514">
        <v>0.2</v>
      </c>
      <c r="C374" s="514">
        <v>0.2</v>
      </c>
      <c r="D374" s="514">
        <v>0.2</v>
      </c>
      <c r="E374" s="514">
        <v>0.2</v>
      </c>
      <c r="F374" s="570"/>
      <c r="G374" s="514">
        <v>0.2</v>
      </c>
      <c r="H374" s="514">
        <v>0.2</v>
      </c>
      <c r="I374" s="514">
        <v>0.2</v>
      </c>
      <c r="J374" s="570"/>
      <c r="K374" s="514">
        <v>0.2</v>
      </c>
      <c r="L374" s="514">
        <v>0.2</v>
      </c>
      <c r="M374" s="514">
        <v>0.2</v>
      </c>
      <c r="N374" s="514">
        <v>0.2</v>
      </c>
      <c r="O374" s="570"/>
      <c r="P374" s="514">
        <v>0.2</v>
      </c>
      <c r="Q374" s="514">
        <v>0.2</v>
      </c>
      <c r="R374" s="514">
        <v>0.2</v>
      </c>
      <c r="S374" s="570"/>
      <c r="T374" s="514">
        <v>0.2</v>
      </c>
      <c r="U374" s="514">
        <v>0.2</v>
      </c>
      <c r="V374" s="514">
        <v>0.2</v>
      </c>
      <c r="W374" s="570"/>
      <c r="X374" s="534"/>
      <c r="Y374" s="514"/>
      <c r="Z374" s="514"/>
      <c r="AA374" s="514"/>
      <c r="AB374" s="570"/>
    </row>
    <row r="375" spans="1:28" ht="12.75">
      <c r="A375" s="571" t="s">
        <v>383</v>
      </c>
      <c r="B375" s="530">
        <v>0.8</v>
      </c>
      <c r="C375" s="530">
        <v>0.8</v>
      </c>
      <c r="D375" s="530">
        <v>0.8</v>
      </c>
      <c r="E375" s="530">
        <v>0.8</v>
      </c>
      <c r="F375" s="590"/>
      <c r="G375" s="530">
        <v>0.8</v>
      </c>
      <c r="H375" s="530">
        <v>0.8</v>
      </c>
      <c r="I375" s="530">
        <v>0.8</v>
      </c>
      <c r="J375" s="590"/>
      <c r="K375" s="530">
        <v>0.9</v>
      </c>
      <c r="L375" s="530">
        <v>0.9</v>
      </c>
      <c r="M375" s="530">
        <v>0.9</v>
      </c>
      <c r="N375" s="530">
        <v>0.9</v>
      </c>
      <c r="O375" s="590"/>
      <c r="P375" s="530">
        <v>0.9</v>
      </c>
      <c r="Q375" s="530">
        <v>0.9</v>
      </c>
      <c r="R375" s="530">
        <v>0.9</v>
      </c>
      <c r="S375" s="590"/>
      <c r="T375" s="530">
        <v>0.9</v>
      </c>
      <c r="U375" s="530">
        <v>0.9</v>
      </c>
      <c r="V375" s="530">
        <v>0.9</v>
      </c>
      <c r="W375" s="590"/>
      <c r="X375" s="601"/>
      <c r="Y375" s="601"/>
      <c r="Z375" s="530"/>
      <c r="AA375" s="530"/>
      <c r="AB375" s="590"/>
    </row>
    <row r="376" spans="1:28" ht="12.75">
      <c r="A376" s="571" t="s">
        <v>384</v>
      </c>
      <c r="B376" s="514"/>
      <c r="C376" s="514"/>
      <c r="D376" s="514"/>
      <c r="E376" s="514"/>
      <c r="F376" s="570"/>
      <c r="G376" s="514"/>
      <c r="H376" s="514"/>
      <c r="I376" s="514"/>
      <c r="J376" s="570"/>
      <c r="K376" s="514"/>
      <c r="L376" s="514"/>
      <c r="M376" s="514"/>
      <c r="N376" s="514"/>
      <c r="O376" s="570"/>
      <c r="P376" s="514"/>
      <c r="Q376" s="514"/>
      <c r="R376" s="514"/>
      <c r="S376" s="570"/>
      <c r="T376" s="514"/>
      <c r="U376" s="514"/>
      <c r="V376" s="514"/>
      <c r="W376" s="570"/>
      <c r="X376" s="534"/>
      <c r="Y376" s="514"/>
      <c r="Z376" s="514"/>
      <c r="AA376" s="514"/>
      <c r="AB376" s="570"/>
    </row>
    <row r="377" spans="1:28" ht="12.75">
      <c r="A377" s="571" t="s">
        <v>385</v>
      </c>
      <c r="B377" s="514"/>
      <c r="C377" s="514"/>
      <c r="D377" s="514"/>
      <c r="E377" s="514"/>
      <c r="F377" s="570"/>
      <c r="G377" s="514"/>
      <c r="H377" s="514"/>
      <c r="I377" s="514"/>
      <c r="J377" s="570"/>
      <c r="K377" s="514"/>
      <c r="L377" s="514"/>
      <c r="M377" s="514"/>
      <c r="N377" s="514"/>
      <c r="O377" s="570"/>
      <c r="P377" s="514"/>
      <c r="Q377" s="514"/>
      <c r="R377" s="514"/>
      <c r="S377" s="570"/>
      <c r="T377" s="514"/>
      <c r="U377" s="514"/>
      <c r="V377" s="514"/>
      <c r="W377" s="570"/>
      <c r="X377" s="534"/>
      <c r="Y377" s="514"/>
      <c r="Z377" s="514"/>
      <c r="AA377" s="514"/>
      <c r="AB377" s="570"/>
    </row>
    <row r="378" spans="1:28" ht="12.75">
      <c r="A378" s="571" t="s">
        <v>386</v>
      </c>
      <c r="B378" s="514"/>
      <c r="C378" s="514"/>
      <c r="D378" s="514"/>
      <c r="E378" s="514"/>
      <c r="F378" s="570"/>
      <c r="G378" s="514"/>
      <c r="H378" s="514"/>
      <c r="I378" s="514"/>
      <c r="J378" s="570"/>
      <c r="K378" s="514"/>
      <c r="L378" s="514"/>
      <c r="M378" s="514"/>
      <c r="N378" s="514"/>
      <c r="O378" s="570"/>
      <c r="P378" s="514"/>
      <c r="Q378" s="514"/>
      <c r="R378" s="514"/>
      <c r="S378" s="570"/>
      <c r="T378" s="514"/>
      <c r="U378" s="514"/>
      <c r="V378" s="514"/>
      <c r="W378" s="570"/>
      <c r="X378" s="534"/>
      <c r="Y378" s="514"/>
      <c r="Z378" s="514"/>
      <c r="AA378" s="514"/>
      <c r="AB378" s="570"/>
    </row>
    <row r="379" spans="1:28" ht="12.75">
      <c r="A379" s="571" t="s">
        <v>387</v>
      </c>
      <c r="B379" s="514">
        <v>0.3</v>
      </c>
      <c r="C379" s="514">
        <v>0.3</v>
      </c>
      <c r="D379" s="514">
        <v>0.3</v>
      </c>
      <c r="E379" s="514">
        <v>0.3</v>
      </c>
      <c r="F379" s="570"/>
      <c r="G379" s="514">
        <v>0.3</v>
      </c>
      <c r="H379" s="514">
        <v>0.3</v>
      </c>
      <c r="I379" s="514">
        <v>0.3</v>
      </c>
      <c r="J379" s="570"/>
      <c r="K379" s="514"/>
      <c r="L379" s="514"/>
      <c r="M379" s="514"/>
      <c r="N379" s="514"/>
      <c r="O379" s="570"/>
      <c r="P379" s="514">
        <v>0.3</v>
      </c>
      <c r="Q379" s="514">
        <v>0.3</v>
      </c>
      <c r="R379" s="514">
        <v>0.3</v>
      </c>
      <c r="S379" s="570"/>
      <c r="T379" s="514">
        <v>0.3</v>
      </c>
      <c r="U379" s="514">
        <v>0.3</v>
      </c>
      <c r="V379" s="514">
        <v>0.3</v>
      </c>
      <c r="W379" s="570"/>
      <c r="X379" s="534"/>
      <c r="Y379" s="514"/>
      <c r="Z379" s="514"/>
      <c r="AA379" s="514"/>
      <c r="AB379" s="570"/>
    </row>
    <row r="380" spans="1:28" ht="12.75">
      <c r="A380" s="527" t="s">
        <v>589</v>
      </c>
      <c r="B380" s="514">
        <v>0.5</v>
      </c>
      <c r="C380" s="514">
        <v>0.54</v>
      </c>
      <c r="D380" s="514">
        <v>0.54</v>
      </c>
      <c r="E380" s="514">
        <v>0.54</v>
      </c>
      <c r="F380" s="570"/>
      <c r="G380" s="514">
        <v>0.54</v>
      </c>
      <c r="H380" s="514">
        <v>0.54</v>
      </c>
      <c r="I380" s="514">
        <v>0.54</v>
      </c>
      <c r="J380" s="570"/>
      <c r="K380" s="514"/>
      <c r="L380" s="514"/>
      <c r="M380" s="514"/>
      <c r="N380" s="514"/>
      <c r="O380" s="570"/>
      <c r="P380" s="514">
        <v>0.54</v>
      </c>
      <c r="Q380" s="514">
        <v>0.54</v>
      </c>
      <c r="R380" s="514">
        <v>0.54</v>
      </c>
      <c r="S380" s="570"/>
      <c r="T380" s="514">
        <v>0.54</v>
      </c>
      <c r="U380" s="514">
        <v>0.54</v>
      </c>
      <c r="V380" s="514">
        <v>0.54</v>
      </c>
      <c r="W380" s="570"/>
      <c r="X380" s="534"/>
      <c r="Y380" s="514"/>
      <c r="Z380" s="514"/>
      <c r="AA380" s="514"/>
      <c r="AB380" s="570"/>
    </row>
    <row r="381" spans="1:28" ht="12.75">
      <c r="A381" s="544" t="s">
        <v>576</v>
      </c>
      <c r="B381" s="514">
        <v>0.7</v>
      </c>
      <c r="C381" s="514">
        <v>0.7</v>
      </c>
      <c r="D381" s="514">
        <v>0.7</v>
      </c>
      <c r="E381" s="514">
        <v>0.7</v>
      </c>
      <c r="F381" s="570"/>
      <c r="G381" s="514">
        <v>0.7</v>
      </c>
      <c r="H381" s="514">
        <v>0.7</v>
      </c>
      <c r="I381" s="514">
        <v>0.7</v>
      </c>
      <c r="J381" s="570"/>
      <c r="K381" s="514">
        <v>1</v>
      </c>
      <c r="L381" s="514">
        <v>1</v>
      </c>
      <c r="M381" s="514">
        <v>1</v>
      </c>
      <c r="N381" s="514">
        <v>1</v>
      </c>
      <c r="O381" s="570"/>
      <c r="P381" s="514">
        <v>0.7</v>
      </c>
      <c r="Q381" s="514">
        <v>0.7</v>
      </c>
      <c r="R381" s="514">
        <v>0.7</v>
      </c>
      <c r="S381" s="570"/>
      <c r="T381" s="514">
        <v>0.7</v>
      </c>
      <c r="U381" s="514">
        <v>0.7</v>
      </c>
      <c r="V381" s="514">
        <v>0.7</v>
      </c>
      <c r="W381" s="570"/>
      <c r="X381" s="534"/>
      <c r="Y381" s="514"/>
      <c r="Z381" s="514"/>
      <c r="AA381" s="514"/>
      <c r="AB381" s="570"/>
    </row>
    <row r="382" spans="1:28" ht="12.75">
      <c r="A382" s="552" t="s">
        <v>131</v>
      </c>
      <c r="B382" s="528"/>
      <c r="C382" s="528"/>
      <c r="D382" s="528"/>
      <c r="E382" s="528"/>
      <c r="F382" s="528"/>
      <c r="G382" s="528"/>
      <c r="H382" s="528"/>
      <c r="I382" s="528"/>
      <c r="J382" s="528"/>
      <c r="K382" s="528"/>
      <c r="L382" s="528"/>
      <c r="M382" s="528"/>
      <c r="N382" s="528"/>
      <c r="O382" s="528"/>
      <c r="P382" s="528"/>
      <c r="Q382" s="528"/>
      <c r="R382" s="528"/>
      <c r="S382" s="528"/>
      <c r="T382" s="528"/>
      <c r="U382" s="528"/>
      <c r="V382" s="528"/>
      <c r="W382" s="528"/>
      <c r="X382" s="528"/>
      <c r="Y382" s="528"/>
      <c r="Z382" s="528"/>
      <c r="AA382" s="528"/>
      <c r="AB382" s="593"/>
    </row>
    <row r="383" spans="1:28" ht="12.75">
      <c r="A383" s="627" t="s">
        <v>388</v>
      </c>
      <c r="B383" s="519"/>
      <c r="C383" s="519"/>
      <c r="D383" s="519"/>
      <c r="E383" s="519"/>
      <c r="F383" s="596"/>
      <c r="G383" s="519"/>
      <c r="H383" s="519"/>
      <c r="I383" s="519"/>
      <c r="J383" s="596"/>
      <c r="K383" s="519"/>
      <c r="L383" s="519"/>
      <c r="M383" s="519"/>
      <c r="N383" s="519"/>
      <c r="O383" s="596"/>
      <c r="P383" s="519"/>
      <c r="Q383" s="519"/>
      <c r="R383" s="519"/>
      <c r="S383" s="596"/>
      <c r="T383" s="519"/>
      <c r="U383" s="519">
        <v>1.72</v>
      </c>
      <c r="V383" s="519"/>
      <c r="W383" s="596"/>
      <c r="X383" s="541">
        <v>1.15</v>
      </c>
      <c r="Y383" s="519">
        <v>1.15</v>
      </c>
      <c r="Z383" s="519"/>
      <c r="AA383" s="519"/>
      <c r="AB383" s="596"/>
    </row>
    <row r="384" spans="1:28" ht="12.75">
      <c r="A384" s="544" t="s">
        <v>389</v>
      </c>
      <c r="B384" s="514"/>
      <c r="C384" s="514"/>
      <c r="D384" s="514"/>
      <c r="E384" s="514"/>
      <c r="F384" s="570"/>
      <c r="G384" s="514"/>
      <c r="H384" s="514"/>
      <c r="I384" s="514"/>
      <c r="J384" s="570"/>
      <c r="K384" s="514"/>
      <c r="L384" s="514"/>
      <c r="M384" s="514"/>
      <c r="N384" s="514"/>
      <c r="O384" s="570"/>
      <c r="P384" s="514"/>
      <c r="Q384" s="514"/>
      <c r="R384" s="514"/>
      <c r="S384" s="570"/>
      <c r="T384" s="514"/>
      <c r="U384" s="514"/>
      <c r="V384" s="514"/>
      <c r="W384" s="570"/>
      <c r="X384" s="534"/>
      <c r="Y384" s="514"/>
      <c r="Z384" s="514"/>
      <c r="AA384" s="514"/>
      <c r="AB384" s="570"/>
    </row>
    <row r="385" spans="1:28" ht="12.75">
      <c r="A385" s="571" t="s">
        <v>453</v>
      </c>
      <c r="B385" s="514"/>
      <c r="C385" s="514"/>
      <c r="D385" s="514"/>
      <c r="E385" s="514"/>
      <c r="F385" s="570"/>
      <c r="G385" s="514"/>
      <c r="H385" s="514"/>
      <c r="I385" s="514"/>
      <c r="J385" s="570"/>
      <c r="K385" s="514"/>
      <c r="L385" s="514"/>
      <c r="M385" s="514"/>
      <c r="N385" s="514"/>
      <c r="O385" s="570"/>
      <c r="P385" s="514">
        <v>1.2</v>
      </c>
      <c r="Q385" s="514">
        <v>1.2</v>
      </c>
      <c r="R385" s="514">
        <v>1.2</v>
      </c>
      <c r="S385" s="570"/>
      <c r="T385" s="514">
        <v>1.2</v>
      </c>
      <c r="U385" s="514">
        <v>1.2</v>
      </c>
      <c r="V385" s="514">
        <v>1.2</v>
      </c>
      <c r="W385" s="570"/>
      <c r="X385" s="534"/>
      <c r="Y385" s="514"/>
      <c r="Z385" s="514"/>
      <c r="AA385" s="514"/>
      <c r="AB385" s="570"/>
    </row>
    <row r="386" spans="1:28" ht="12.75">
      <c r="A386" s="571" t="s">
        <v>390</v>
      </c>
      <c r="B386" s="514">
        <v>6.5</v>
      </c>
      <c r="C386" s="514">
        <v>6.5</v>
      </c>
      <c r="D386" s="514">
        <v>6.5</v>
      </c>
      <c r="E386" s="514">
        <v>6.5</v>
      </c>
      <c r="F386" s="570"/>
      <c r="G386" s="514">
        <v>6.5</v>
      </c>
      <c r="H386" s="514">
        <v>6.5</v>
      </c>
      <c r="I386" s="514">
        <v>6.5</v>
      </c>
      <c r="J386" s="570"/>
      <c r="K386" s="514">
        <v>9.5</v>
      </c>
      <c r="L386" s="514">
        <v>9.5</v>
      </c>
      <c r="M386" s="514">
        <v>9.5</v>
      </c>
      <c r="N386" s="514">
        <v>10</v>
      </c>
      <c r="O386" s="570"/>
      <c r="P386" s="514">
        <v>6</v>
      </c>
      <c r="Q386" s="514">
        <v>6</v>
      </c>
      <c r="R386" s="514">
        <v>6</v>
      </c>
      <c r="S386" s="570"/>
      <c r="T386" s="514">
        <v>6</v>
      </c>
      <c r="U386" s="514">
        <v>6</v>
      </c>
      <c r="V386" s="514">
        <v>6</v>
      </c>
      <c r="W386" s="570"/>
      <c r="X386" s="534"/>
      <c r="Y386" s="514"/>
      <c r="Z386" s="514"/>
      <c r="AA386" s="514"/>
      <c r="AB386" s="570"/>
    </row>
    <row r="387" spans="1:28" ht="12.75">
      <c r="A387" s="571" t="s">
        <v>391</v>
      </c>
      <c r="B387" s="514">
        <v>6.1</v>
      </c>
      <c r="C387" s="514">
        <v>6.1</v>
      </c>
      <c r="D387" s="514">
        <v>6.1</v>
      </c>
      <c r="E387" s="514">
        <v>6.1</v>
      </c>
      <c r="F387" s="570"/>
      <c r="G387" s="514">
        <v>7</v>
      </c>
      <c r="H387" s="514">
        <v>7</v>
      </c>
      <c r="I387" s="514">
        <v>7</v>
      </c>
      <c r="J387" s="570"/>
      <c r="K387" s="514">
        <v>10</v>
      </c>
      <c r="L387" s="514">
        <v>10</v>
      </c>
      <c r="M387" s="514">
        <v>10</v>
      </c>
      <c r="N387" s="514">
        <v>10.5</v>
      </c>
      <c r="O387" s="570"/>
      <c r="P387" s="514">
        <v>7</v>
      </c>
      <c r="Q387" s="514">
        <v>7</v>
      </c>
      <c r="R387" s="514">
        <v>7</v>
      </c>
      <c r="S387" s="570"/>
      <c r="T387" s="514">
        <v>7</v>
      </c>
      <c r="U387" s="514">
        <v>7</v>
      </c>
      <c r="V387" s="514">
        <v>7</v>
      </c>
      <c r="W387" s="570"/>
      <c r="X387" s="534">
        <v>9.5</v>
      </c>
      <c r="Y387" s="534">
        <v>9.5</v>
      </c>
      <c r="Z387" s="534">
        <v>10</v>
      </c>
      <c r="AA387" s="534">
        <v>10</v>
      </c>
      <c r="AB387" s="570"/>
    </row>
    <row r="388" spans="1:28" ht="12.75">
      <c r="A388" s="571" t="s">
        <v>392</v>
      </c>
      <c r="B388" s="514">
        <v>0.9</v>
      </c>
      <c r="C388" s="514">
        <v>0.9</v>
      </c>
      <c r="D388" s="514">
        <v>0.9</v>
      </c>
      <c r="E388" s="514">
        <v>0.9</v>
      </c>
      <c r="F388" s="570"/>
      <c r="G388" s="514">
        <v>0.9</v>
      </c>
      <c r="H388" s="514">
        <v>0.9</v>
      </c>
      <c r="I388" s="514">
        <v>0.9</v>
      </c>
      <c r="J388" s="570"/>
      <c r="K388" s="514"/>
      <c r="L388" s="514"/>
      <c r="M388" s="514"/>
      <c r="N388" s="514"/>
      <c r="O388" s="570"/>
      <c r="P388" s="514">
        <v>0.9</v>
      </c>
      <c r="Q388" s="514">
        <v>0.9</v>
      </c>
      <c r="R388" s="514">
        <v>0.9</v>
      </c>
      <c r="S388" s="570"/>
      <c r="T388" s="514">
        <v>0.9</v>
      </c>
      <c r="U388" s="514">
        <v>0.9</v>
      </c>
      <c r="V388" s="514">
        <v>0.9</v>
      </c>
      <c r="W388" s="570"/>
      <c r="X388" s="534"/>
      <c r="Y388" s="514"/>
      <c r="Z388" s="514"/>
      <c r="AA388" s="514"/>
      <c r="AB388" s="570"/>
    </row>
    <row r="389" spans="1:28" ht="12.75">
      <c r="A389" s="571" t="s">
        <v>393</v>
      </c>
      <c r="B389" s="514">
        <v>0.9</v>
      </c>
      <c r="C389" s="514">
        <v>0.9</v>
      </c>
      <c r="D389" s="514">
        <v>0.9</v>
      </c>
      <c r="E389" s="514">
        <v>0.9</v>
      </c>
      <c r="F389" s="570"/>
      <c r="G389" s="514">
        <v>0.9</v>
      </c>
      <c r="H389" s="514">
        <v>0.9</v>
      </c>
      <c r="I389" s="514">
        <v>0.9</v>
      </c>
      <c r="J389" s="570"/>
      <c r="K389" s="514"/>
      <c r="L389" s="514"/>
      <c r="M389" s="514"/>
      <c r="N389" s="514"/>
      <c r="O389" s="570"/>
      <c r="P389" s="514">
        <v>0.9</v>
      </c>
      <c r="Q389" s="514">
        <v>0.9</v>
      </c>
      <c r="R389" s="514">
        <v>0.9</v>
      </c>
      <c r="S389" s="570"/>
      <c r="T389" s="514">
        <v>0.9</v>
      </c>
      <c r="U389" s="514">
        <v>0.9</v>
      </c>
      <c r="V389" s="514">
        <v>0.9</v>
      </c>
      <c r="W389" s="570"/>
      <c r="X389" s="534"/>
      <c r="Y389" s="514"/>
      <c r="Z389" s="514"/>
      <c r="AA389" s="514"/>
      <c r="AB389" s="570"/>
    </row>
    <row r="390" spans="1:28" ht="12.75">
      <c r="A390" s="573" t="s">
        <v>441</v>
      </c>
      <c r="B390" s="530">
        <v>0.3</v>
      </c>
      <c r="C390" s="530">
        <v>0.3</v>
      </c>
      <c r="D390" s="530">
        <v>0.3</v>
      </c>
      <c r="E390" s="530">
        <v>0.3</v>
      </c>
      <c r="F390" s="590"/>
      <c r="G390" s="530">
        <v>0.3</v>
      </c>
      <c r="H390" s="530">
        <v>0.3</v>
      </c>
      <c r="I390" s="530">
        <v>0.3</v>
      </c>
      <c r="J390" s="590"/>
      <c r="K390" s="530"/>
      <c r="L390" s="530"/>
      <c r="M390" s="530"/>
      <c r="N390" s="530"/>
      <c r="O390" s="590"/>
      <c r="P390" s="530">
        <v>0.3</v>
      </c>
      <c r="Q390" s="530">
        <v>0.3</v>
      </c>
      <c r="R390" s="530">
        <v>0.3</v>
      </c>
      <c r="S390" s="590"/>
      <c r="T390" s="530">
        <v>0.3</v>
      </c>
      <c r="U390" s="530">
        <v>0.3</v>
      </c>
      <c r="V390" s="530">
        <v>0.3</v>
      </c>
      <c r="W390" s="590"/>
      <c r="X390" s="530">
        <v>0.8</v>
      </c>
      <c r="Y390" s="530">
        <v>0.8</v>
      </c>
      <c r="Z390" s="530">
        <v>0.8</v>
      </c>
      <c r="AA390" s="530">
        <v>0.8</v>
      </c>
      <c r="AB390" s="590"/>
    </row>
    <row r="391" spans="1:28" ht="12.75">
      <c r="A391" s="552" t="s">
        <v>177</v>
      </c>
      <c r="B391" s="528"/>
      <c r="C391" s="528"/>
      <c r="D391" s="528"/>
      <c r="E391" s="528"/>
      <c r="F391" s="528"/>
      <c r="G391" s="528"/>
      <c r="H391" s="528"/>
      <c r="I391" s="528"/>
      <c r="J391" s="528"/>
      <c r="K391" s="528"/>
      <c r="L391" s="528"/>
      <c r="M391" s="528"/>
      <c r="N391" s="528"/>
      <c r="O391" s="528"/>
      <c r="P391" s="528"/>
      <c r="Q391" s="528"/>
      <c r="R391" s="528"/>
      <c r="S391" s="528"/>
      <c r="T391" s="528"/>
      <c r="U391" s="528"/>
      <c r="V391" s="528"/>
      <c r="W391" s="528"/>
      <c r="X391" s="528"/>
      <c r="Y391" s="528"/>
      <c r="Z391" s="528"/>
      <c r="AA391" s="528"/>
      <c r="AB391" s="593"/>
    </row>
    <row r="392" spans="1:28" ht="12.75">
      <c r="A392" s="544" t="s">
        <v>449</v>
      </c>
      <c r="B392" s="520"/>
      <c r="C392" s="520"/>
      <c r="D392" s="520"/>
      <c r="E392" s="520"/>
      <c r="F392" s="633"/>
      <c r="G392" s="520"/>
      <c r="H392" s="520"/>
      <c r="I392" s="520"/>
      <c r="J392" s="633"/>
      <c r="K392" s="520"/>
      <c r="L392" s="520"/>
      <c r="M392" s="520"/>
      <c r="N392" s="520"/>
      <c r="O392" s="633"/>
      <c r="P392" s="520"/>
      <c r="Q392" s="520"/>
      <c r="R392" s="520"/>
      <c r="S392" s="633"/>
      <c r="T392" s="520"/>
      <c r="U392" s="520"/>
      <c r="V392" s="520"/>
      <c r="W392" s="633"/>
      <c r="X392" s="520"/>
      <c r="Y392" s="520"/>
      <c r="Z392" s="520"/>
      <c r="AA392" s="520"/>
      <c r="AB392" s="633"/>
    </row>
    <row r="393" spans="1:28" ht="12.75">
      <c r="A393" s="544" t="s">
        <v>450</v>
      </c>
      <c r="B393" s="520" t="s">
        <v>159</v>
      </c>
      <c r="C393" s="520"/>
      <c r="D393" s="520"/>
      <c r="E393" s="520"/>
      <c r="F393" s="633"/>
      <c r="G393" s="520"/>
      <c r="H393" s="520"/>
      <c r="I393" s="520"/>
      <c r="J393" s="633"/>
      <c r="K393" s="520"/>
      <c r="L393" s="520"/>
      <c r="M393" s="520"/>
      <c r="N393" s="520"/>
      <c r="O393" s="633"/>
      <c r="P393" s="520"/>
      <c r="Q393" s="520"/>
      <c r="R393" s="520"/>
      <c r="S393" s="633"/>
      <c r="T393" s="520"/>
      <c r="U393" s="520"/>
      <c r="V393" s="520"/>
      <c r="W393" s="633"/>
      <c r="X393" s="520"/>
      <c r="Y393" s="520"/>
      <c r="Z393" s="520"/>
      <c r="AA393" s="520"/>
      <c r="AB393" s="633"/>
    </row>
    <row r="394" spans="1:28" ht="12.75">
      <c r="A394" s="544" t="s">
        <v>395</v>
      </c>
      <c r="B394" s="520">
        <v>1.5</v>
      </c>
      <c r="C394" s="520"/>
      <c r="D394" s="520"/>
      <c r="E394" s="520"/>
      <c r="F394" s="633"/>
      <c r="G394" s="520"/>
      <c r="H394" s="520"/>
      <c r="I394" s="520"/>
      <c r="J394" s="633"/>
      <c r="K394" s="520"/>
      <c r="L394" s="520"/>
      <c r="M394" s="520"/>
      <c r="N394" s="520"/>
      <c r="O394" s="633"/>
      <c r="P394" s="520"/>
      <c r="Q394" s="520"/>
      <c r="R394" s="520"/>
      <c r="S394" s="633"/>
      <c r="T394" s="520"/>
      <c r="U394" s="520"/>
      <c r="V394" s="520"/>
      <c r="W394" s="633"/>
      <c r="X394" s="634">
        <v>2.15</v>
      </c>
      <c r="Y394" s="520"/>
      <c r="Z394" s="520"/>
      <c r="AA394" s="520"/>
      <c r="AB394" s="633"/>
    </row>
    <row r="395" spans="1:28" ht="12.75">
      <c r="A395" s="544" t="s">
        <v>636</v>
      </c>
      <c r="B395" s="520"/>
      <c r="C395" s="520"/>
      <c r="D395" s="520"/>
      <c r="E395" s="520"/>
      <c r="F395" s="633"/>
      <c r="G395" s="520"/>
      <c r="H395" s="520"/>
      <c r="I395" s="520"/>
      <c r="J395" s="633"/>
      <c r="K395" s="605">
        <v>2.14</v>
      </c>
      <c r="L395" s="520"/>
      <c r="M395" s="520"/>
      <c r="N395" s="520"/>
      <c r="O395" s="633"/>
      <c r="P395" s="520"/>
      <c r="Q395" s="520"/>
      <c r="R395" s="520"/>
      <c r="S395" s="633"/>
      <c r="T395" s="520"/>
      <c r="U395" s="520"/>
      <c r="V395" s="520"/>
      <c r="W395" s="633"/>
      <c r="X395" s="634">
        <v>2.15</v>
      </c>
      <c r="Y395" s="520"/>
      <c r="Z395" s="520"/>
      <c r="AA395" s="520"/>
      <c r="AB395" s="633"/>
    </row>
    <row r="396" spans="1:28" ht="12.75">
      <c r="A396" s="544" t="s">
        <v>451</v>
      </c>
      <c r="B396" s="534"/>
      <c r="C396" s="534"/>
      <c r="D396" s="534"/>
      <c r="E396" s="534"/>
      <c r="F396" s="570"/>
      <c r="G396" s="534"/>
      <c r="H396" s="534"/>
      <c r="I396" s="605"/>
      <c r="J396" s="570"/>
      <c r="K396" s="534">
        <v>1.8</v>
      </c>
      <c r="L396" s="534">
        <v>1.8</v>
      </c>
      <c r="M396" s="534">
        <v>1.8</v>
      </c>
      <c r="N396" s="534">
        <v>1.8</v>
      </c>
      <c r="O396" s="570"/>
      <c r="P396" s="534"/>
      <c r="Q396" s="534"/>
      <c r="R396" s="534"/>
      <c r="S396" s="570"/>
      <c r="T396" s="534"/>
      <c r="U396" s="534"/>
      <c r="V396" s="534"/>
      <c r="W396" s="570"/>
      <c r="X396" s="534">
        <v>2.15</v>
      </c>
      <c r="Y396" s="534">
        <v>2.15</v>
      </c>
      <c r="Z396" s="534">
        <v>2.15</v>
      </c>
      <c r="AA396" s="534"/>
      <c r="AB396" s="570"/>
    </row>
    <row r="397" spans="1:28" ht="12.75">
      <c r="A397" s="544" t="s">
        <v>396</v>
      </c>
      <c r="B397" s="520"/>
      <c r="C397" s="520"/>
      <c r="D397" s="520"/>
      <c r="E397" s="520"/>
      <c r="F397" s="633"/>
      <c r="G397" s="520"/>
      <c r="H397" s="520"/>
      <c r="I397" s="520"/>
      <c r="J397" s="633"/>
      <c r="K397" s="520"/>
      <c r="L397" s="520"/>
      <c r="M397" s="520"/>
      <c r="N397" s="520"/>
      <c r="O397" s="633"/>
      <c r="P397" s="520"/>
      <c r="Q397" s="520"/>
      <c r="R397" s="520"/>
      <c r="S397" s="633"/>
      <c r="T397" s="520"/>
      <c r="U397" s="520"/>
      <c r="V397" s="520"/>
      <c r="W397" s="633"/>
      <c r="X397" s="534">
        <v>0.4</v>
      </c>
      <c r="Y397" s="534">
        <v>0.4</v>
      </c>
      <c r="Z397" s="534">
        <v>0.4</v>
      </c>
      <c r="AA397" s="534">
        <v>0.4</v>
      </c>
      <c r="AB397" s="633"/>
    </row>
    <row r="398" spans="1:28" ht="12.75">
      <c r="A398" s="571" t="s">
        <v>397</v>
      </c>
      <c r="B398" s="514">
        <v>1.1</v>
      </c>
      <c r="C398" s="514">
        <v>1.1</v>
      </c>
      <c r="D398" s="514">
        <v>1.1</v>
      </c>
      <c r="E398" s="514">
        <v>1.1</v>
      </c>
      <c r="F398" s="570"/>
      <c r="G398" s="514">
        <v>1.1</v>
      </c>
      <c r="H398" s="514">
        <v>1.1</v>
      </c>
      <c r="I398" s="514">
        <v>1.1</v>
      </c>
      <c r="J398" s="570"/>
      <c r="K398" s="514"/>
      <c r="L398" s="514"/>
      <c r="M398" s="514"/>
      <c r="N398" s="514"/>
      <c r="O398" s="570"/>
      <c r="P398" s="514">
        <v>1.1</v>
      </c>
      <c r="Q398" s="514">
        <v>1.1</v>
      </c>
      <c r="R398" s="514">
        <v>1.1</v>
      </c>
      <c r="S398" s="570"/>
      <c r="T398" s="514">
        <v>1.1</v>
      </c>
      <c r="U398" s="514">
        <v>1.1</v>
      </c>
      <c r="V398" s="514">
        <v>1.1</v>
      </c>
      <c r="W398" s="570"/>
      <c r="X398" s="534">
        <v>2.15</v>
      </c>
      <c r="Y398" s="534">
        <v>2.15</v>
      </c>
      <c r="Z398" s="534">
        <v>2.15</v>
      </c>
      <c r="AA398" s="514"/>
      <c r="AB398" s="570"/>
    </row>
    <row r="399" spans="1:28" ht="12.75">
      <c r="A399" s="571" t="s">
        <v>398</v>
      </c>
      <c r="B399" s="514">
        <v>1</v>
      </c>
      <c r="C399" s="514">
        <v>1</v>
      </c>
      <c r="D399" s="514">
        <v>1</v>
      </c>
      <c r="E399" s="514">
        <v>1</v>
      </c>
      <c r="F399" s="570"/>
      <c r="G399" s="514">
        <v>1</v>
      </c>
      <c r="H399" s="514">
        <v>1</v>
      </c>
      <c r="I399" s="514">
        <v>1</v>
      </c>
      <c r="J399" s="570"/>
      <c r="K399" s="514"/>
      <c r="L399" s="514"/>
      <c r="M399" s="514"/>
      <c r="N399" s="514"/>
      <c r="O399" s="570"/>
      <c r="P399" s="514">
        <v>1.1</v>
      </c>
      <c r="Q399" s="514">
        <v>1.1</v>
      </c>
      <c r="R399" s="514">
        <v>1.1</v>
      </c>
      <c r="S399" s="570"/>
      <c r="T399" s="514">
        <v>1.1</v>
      </c>
      <c r="U399" s="514">
        <v>1.1</v>
      </c>
      <c r="V399" s="514">
        <v>1.1</v>
      </c>
      <c r="W399" s="570"/>
      <c r="X399" s="534">
        <v>2.15</v>
      </c>
      <c r="Y399" s="534">
        <v>2.15</v>
      </c>
      <c r="Z399" s="534">
        <v>2.15</v>
      </c>
      <c r="AA399" s="514"/>
      <c r="AB399" s="570"/>
    </row>
    <row r="400" spans="1:28" ht="18.75">
      <c r="A400" s="635" t="s">
        <v>452</v>
      </c>
      <c r="B400" s="514">
        <v>5.5</v>
      </c>
      <c r="C400" s="514">
        <v>5.5</v>
      </c>
      <c r="D400" s="514">
        <v>5.5</v>
      </c>
      <c r="E400" s="514">
        <v>5.5</v>
      </c>
      <c r="F400" s="570"/>
      <c r="G400" s="514">
        <v>5.5</v>
      </c>
      <c r="H400" s="514">
        <v>5.5</v>
      </c>
      <c r="I400" s="514">
        <v>5.5</v>
      </c>
      <c r="J400" s="570"/>
      <c r="K400" s="514"/>
      <c r="L400" s="514"/>
      <c r="M400" s="514"/>
      <c r="N400" s="514"/>
      <c r="O400" s="570"/>
      <c r="P400" s="514">
        <v>5.5</v>
      </c>
      <c r="Q400" s="514">
        <v>5.5</v>
      </c>
      <c r="R400" s="514">
        <v>5.5</v>
      </c>
      <c r="S400" s="570"/>
      <c r="T400" s="514">
        <v>5.5</v>
      </c>
      <c r="U400" s="514">
        <v>5.5</v>
      </c>
      <c r="V400" s="514">
        <v>5.5</v>
      </c>
      <c r="W400" s="570"/>
      <c r="X400" s="534"/>
      <c r="Y400" s="514"/>
      <c r="Z400" s="514"/>
      <c r="AA400" s="514"/>
      <c r="AB400" s="570"/>
    </row>
    <row r="401" spans="1:28" ht="25.5">
      <c r="A401" s="582" t="s">
        <v>574</v>
      </c>
      <c r="B401" s="518">
        <v>0.9</v>
      </c>
      <c r="C401" s="518">
        <v>0.9</v>
      </c>
      <c r="D401" s="518">
        <v>0.9</v>
      </c>
      <c r="E401" s="518">
        <v>0.9</v>
      </c>
      <c r="F401" s="570"/>
      <c r="G401" s="518">
        <v>0.9</v>
      </c>
      <c r="H401" s="518">
        <v>0.9</v>
      </c>
      <c r="I401" s="518">
        <v>0.9</v>
      </c>
      <c r="J401" s="570"/>
      <c r="K401" s="518">
        <v>1.29</v>
      </c>
      <c r="L401" s="518">
        <v>1.29</v>
      </c>
      <c r="M401" s="518">
        <v>1.29</v>
      </c>
      <c r="N401" s="518">
        <v>1.29</v>
      </c>
      <c r="O401" s="570"/>
      <c r="P401" s="518">
        <v>0.9</v>
      </c>
      <c r="Q401" s="518">
        <v>0.9</v>
      </c>
      <c r="R401" s="518">
        <v>0.9</v>
      </c>
      <c r="S401" s="570"/>
      <c r="T401" s="518">
        <v>0.9</v>
      </c>
      <c r="U401" s="518">
        <v>0.9</v>
      </c>
      <c r="V401" s="518">
        <v>0.9</v>
      </c>
      <c r="W401" s="570"/>
      <c r="X401" s="518">
        <v>1.2</v>
      </c>
      <c r="Y401" s="518">
        <v>1.2</v>
      </c>
      <c r="Z401" s="518">
        <v>1.2</v>
      </c>
      <c r="AA401" s="518">
        <v>1.2</v>
      </c>
      <c r="AB401" s="570"/>
    </row>
    <row r="402" spans="1:28" ht="25.5">
      <c r="A402" s="582" t="s">
        <v>575</v>
      </c>
      <c r="B402" s="518">
        <v>1</v>
      </c>
      <c r="C402" s="518">
        <v>1</v>
      </c>
      <c r="D402" s="518">
        <v>1</v>
      </c>
      <c r="E402" s="518">
        <v>1</v>
      </c>
      <c r="F402" s="570"/>
      <c r="G402" s="518">
        <v>1</v>
      </c>
      <c r="H402" s="518">
        <v>1</v>
      </c>
      <c r="I402" s="518">
        <v>1</v>
      </c>
      <c r="J402" s="570"/>
      <c r="K402" s="518">
        <v>1</v>
      </c>
      <c r="L402" s="518">
        <v>1</v>
      </c>
      <c r="M402" s="518">
        <v>1</v>
      </c>
      <c r="N402" s="518">
        <v>1</v>
      </c>
      <c r="O402" s="570"/>
      <c r="P402" s="518">
        <v>1</v>
      </c>
      <c r="Q402" s="518">
        <v>1</v>
      </c>
      <c r="R402" s="518">
        <v>1</v>
      </c>
      <c r="S402" s="570"/>
      <c r="T402" s="518">
        <v>1</v>
      </c>
      <c r="U402" s="518">
        <v>1</v>
      </c>
      <c r="V402" s="518">
        <v>1</v>
      </c>
      <c r="W402" s="570"/>
      <c r="X402" s="518">
        <v>1</v>
      </c>
      <c r="Y402" s="518">
        <v>1</v>
      </c>
      <c r="Z402" s="518">
        <v>1</v>
      </c>
      <c r="AA402" s="518">
        <v>1</v>
      </c>
      <c r="AB402" s="570"/>
    </row>
    <row r="403" spans="1:28" ht="12.75">
      <c r="A403" s="544" t="s">
        <v>486</v>
      </c>
      <c r="B403" s="530"/>
      <c r="C403" s="530"/>
      <c r="D403" s="530"/>
      <c r="E403" s="530"/>
      <c r="F403" s="590"/>
      <c r="G403" s="530"/>
      <c r="H403" s="530"/>
      <c r="I403" s="530"/>
      <c r="J403" s="590"/>
      <c r="K403" s="530"/>
      <c r="L403" s="530"/>
      <c r="M403" s="530"/>
      <c r="N403" s="530"/>
      <c r="O403" s="590"/>
      <c r="P403" s="530">
        <v>1</v>
      </c>
      <c r="Q403" s="530">
        <v>1</v>
      </c>
      <c r="R403" s="530">
        <v>1</v>
      </c>
      <c r="S403" s="590">
        <v>1</v>
      </c>
      <c r="T403" s="530">
        <v>1</v>
      </c>
      <c r="U403" s="530">
        <v>1</v>
      </c>
      <c r="V403" s="530">
        <v>1</v>
      </c>
      <c r="W403" s="590"/>
      <c r="X403" s="601"/>
      <c r="Y403" s="530"/>
      <c r="Z403" s="530"/>
      <c r="AA403" s="530"/>
      <c r="AB403" s="590"/>
    </row>
    <row r="404" spans="1:28" ht="12.75">
      <c r="A404" s="527" t="s">
        <v>584</v>
      </c>
      <c r="B404" s="514">
        <v>0.3</v>
      </c>
      <c r="C404" s="514">
        <v>0.3</v>
      </c>
      <c r="D404" s="514">
        <v>0.3</v>
      </c>
      <c r="E404" s="514">
        <v>0.3</v>
      </c>
      <c r="F404" s="570"/>
      <c r="G404" s="514">
        <v>0.3</v>
      </c>
      <c r="H404" s="514">
        <v>0.3</v>
      </c>
      <c r="I404" s="514">
        <v>0.3</v>
      </c>
      <c r="J404" s="570"/>
      <c r="K404" s="514">
        <v>0.3</v>
      </c>
      <c r="L404" s="514">
        <v>0.3</v>
      </c>
      <c r="M404" s="514">
        <v>0.3</v>
      </c>
      <c r="N404" s="514">
        <v>0.3</v>
      </c>
      <c r="O404" s="570"/>
      <c r="P404" s="514">
        <v>0.3</v>
      </c>
      <c r="Q404" s="514">
        <v>0.3</v>
      </c>
      <c r="R404" s="514">
        <v>0.3</v>
      </c>
      <c r="S404" s="570"/>
      <c r="T404" s="514">
        <v>0.3</v>
      </c>
      <c r="U404" s="514">
        <v>0.3</v>
      </c>
      <c r="V404" s="514">
        <v>0.3</v>
      </c>
      <c r="W404" s="570"/>
      <c r="X404" s="514">
        <v>0.3</v>
      </c>
      <c r="Y404" s="514">
        <v>0.3</v>
      </c>
      <c r="Z404" s="514">
        <v>0.3</v>
      </c>
      <c r="AA404" s="514">
        <v>0.3</v>
      </c>
      <c r="AB404" s="570"/>
    </row>
    <row r="405" spans="1:28" ht="12.75">
      <c r="A405" s="527"/>
      <c r="B405" s="514"/>
      <c r="C405" s="514"/>
      <c r="D405" s="514"/>
      <c r="E405" s="514"/>
      <c r="F405" s="570"/>
      <c r="G405" s="514"/>
      <c r="H405" s="514"/>
      <c r="I405" s="514"/>
      <c r="J405" s="570"/>
      <c r="K405" s="514"/>
      <c r="L405" s="514"/>
      <c r="M405" s="514"/>
      <c r="N405" s="514"/>
      <c r="O405" s="570"/>
      <c r="P405" s="514"/>
      <c r="Q405" s="514"/>
      <c r="R405" s="514"/>
      <c r="S405" s="570"/>
      <c r="T405" s="514"/>
      <c r="U405" s="514"/>
      <c r="V405" s="514"/>
      <c r="W405" s="570"/>
      <c r="X405" s="534"/>
      <c r="Y405" s="514"/>
      <c r="Z405" s="514"/>
      <c r="AA405" s="514"/>
      <c r="AB405" s="570"/>
    </row>
    <row r="406" spans="1:28" ht="12.75">
      <c r="A406" s="552" t="s">
        <v>178</v>
      </c>
      <c r="B406" s="513"/>
      <c r="C406" s="513"/>
      <c r="D406" s="513"/>
      <c r="E406" s="513"/>
      <c r="F406" s="513"/>
      <c r="G406" s="513"/>
      <c r="H406" s="513"/>
      <c r="I406" s="513"/>
      <c r="J406" s="513"/>
      <c r="K406" s="513"/>
      <c r="L406" s="513"/>
      <c r="M406" s="513"/>
      <c r="N406" s="513"/>
      <c r="O406" s="513"/>
      <c r="P406" s="513"/>
      <c r="Q406" s="513"/>
      <c r="R406" s="513"/>
      <c r="S406" s="513"/>
      <c r="T406" s="513"/>
      <c r="U406" s="513"/>
      <c r="V406" s="513"/>
      <c r="W406" s="513"/>
      <c r="X406" s="513"/>
      <c r="Y406" s="513"/>
      <c r="Z406" s="513"/>
      <c r="AA406" s="513"/>
      <c r="AB406" s="554"/>
    </row>
    <row r="407" spans="1:28" ht="12.75">
      <c r="A407" s="567" t="s">
        <v>643</v>
      </c>
      <c r="B407" s="519"/>
      <c r="C407" s="519"/>
      <c r="D407" s="519"/>
      <c r="E407" s="519"/>
      <c r="F407" s="596"/>
      <c r="G407" s="519"/>
      <c r="H407" s="519"/>
      <c r="I407" s="519"/>
      <c r="J407" s="596"/>
      <c r="K407" s="519">
        <v>0.86</v>
      </c>
      <c r="L407" s="519"/>
      <c r="M407" s="519"/>
      <c r="N407" s="519"/>
      <c r="O407" s="596"/>
      <c r="P407" s="519"/>
      <c r="Q407" s="519"/>
      <c r="R407" s="519"/>
      <c r="S407" s="596"/>
      <c r="T407" s="519"/>
      <c r="U407" s="519"/>
      <c r="V407" s="519"/>
      <c r="W407" s="596"/>
      <c r="X407" s="541">
        <v>1</v>
      </c>
      <c r="Y407" s="519">
        <v>1</v>
      </c>
      <c r="Z407" s="519">
        <v>1</v>
      </c>
      <c r="AA407" s="519">
        <v>1</v>
      </c>
      <c r="AB407" s="596"/>
    </row>
    <row r="408" spans="1:28" ht="12.75">
      <c r="A408" s="571" t="s">
        <v>760</v>
      </c>
      <c r="B408" s="514"/>
      <c r="C408" s="514"/>
      <c r="D408" s="514"/>
      <c r="E408" s="514"/>
      <c r="F408" s="570"/>
      <c r="G408" s="514"/>
      <c r="H408" s="514"/>
      <c r="I408" s="514"/>
      <c r="J408" s="570"/>
      <c r="K408" s="514"/>
      <c r="L408" s="514"/>
      <c r="M408" s="514"/>
      <c r="N408" s="514"/>
      <c r="O408" s="570"/>
      <c r="P408" s="514"/>
      <c r="Q408" s="514"/>
      <c r="R408" s="514"/>
      <c r="S408" s="570"/>
      <c r="T408" s="514"/>
      <c r="U408" s="514"/>
      <c r="V408" s="514"/>
      <c r="W408" s="570"/>
      <c r="X408" s="534"/>
      <c r="Y408" s="514"/>
      <c r="Z408" s="514" t="s">
        <v>761</v>
      </c>
      <c r="AA408" s="514"/>
      <c r="AB408" s="570"/>
    </row>
    <row r="409" spans="1:28" ht="12.75">
      <c r="A409" s="571"/>
      <c r="B409" s="514"/>
      <c r="C409" s="514"/>
      <c r="D409" s="514"/>
      <c r="E409" s="514"/>
      <c r="F409" s="570"/>
      <c r="G409" s="514"/>
      <c r="H409" s="514"/>
      <c r="I409" s="514"/>
      <c r="J409" s="570"/>
      <c r="K409" s="514"/>
      <c r="L409" s="514"/>
      <c r="M409" s="514"/>
      <c r="N409" s="514"/>
      <c r="O409" s="570"/>
      <c r="P409" s="514"/>
      <c r="Q409" s="514"/>
      <c r="R409" s="514"/>
      <c r="S409" s="570"/>
      <c r="T409" s="514"/>
      <c r="U409" s="514"/>
      <c r="V409" s="514"/>
      <c r="W409" s="570"/>
      <c r="X409" s="534"/>
      <c r="Y409" s="514"/>
      <c r="Z409" s="514"/>
      <c r="AA409" s="514"/>
      <c r="AB409" s="570"/>
    </row>
    <row r="410" spans="1:28" ht="12.75">
      <c r="A410" s="571"/>
      <c r="B410" s="514"/>
      <c r="C410" s="514"/>
      <c r="D410" s="514"/>
      <c r="E410" s="514"/>
      <c r="F410" s="570"/>
      <c r="G410" s="514"/>
      <c r="H410" s="514"/>
      <c r="I410" s="514"/>
      <c r="J410" s="570"/>
      <c r="K410" s="514"/>
      <c r="L410" s="514"/>
      <c r="M410" s="514"/>
      <c r="N410" s="514"/>
      <c r="O410" s="570"/>
      <c r="P410" s="514"/>
      <c r="Q410" s="514"/>
      <c r="R410" s="514"/>
      <c r="S410" s="570"/>
      <c r="T410" s="514"/>
      <c r="U410" s="514"/>
      <c r="V410" s="514"/>
      <c r="W410" s="570"/>
      <c r="X410" s="534"/>
      <c r="Y410" s="514"/>
      <c r="Z410" s="514"/>
      <c r="AA410" s="514"/>
      <c r="AB410" s="570"/>
    </row>
    <row r="417" ht="12.75">
      <c r="N417" s="532" t="s">
        <v>657</v>
      </c>
    </row>
  </sheetData>
  <mergeCells count="9">
    <mergeCell ref="AA148:AB148"/>
    <mergeCell ref="C2:D2"/>
    <mergeCell ref="L2:M2"/>
    <mergeCell ref="P2:Q2"/>
    <mergeCell ref="G2:H2"/>
    <mergeCell ref="T2:U2"/>
    <mergeCell ref="A17:Q17"/>
    <mergeCell ref="R17:T17"/>
    <mergeCell ref="U17:AB17"/>
  </mergeCells>
  <printOptions/>
  <pageMargins left="0.1968503937007874" right="0" top="0.1968503937007874" bottom="0.1968503937007874" header="0.1968503937007874" footer="0.1968503937007874"/>
  <pageSetup horizontalDpi="300" verticalDpi="300" orientation="landscape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408"/>
  <sheetViews>
    <sheetView workbookViewId="0" topLeftCell="A1">
      <pane ySplit="2" topLeftCell="BM3" activePane="bottomLeft" state="frozen"/>
      <selection pane="topLeft" activeCell="A1" sqref="A1"/>
      <selection pane="bottomLeft" activeCell="AE279" sqref="AE279"/>
    </sheetView>
  </sheetViews>
  <sheetFormatPr defaultColWidth="9.00390625" defaultRowHeight="12.75"/>
  <cols>
    <col min="1" max="1" width="37.00390625" style="153" customWidth="1"/>
    <col min="2" max="4" width="5.50390625" style="153" customWidth="1"/>
    <col min="5" max="5" width="6.00390625" style="153" customWidth="1"/>
    <col min="6" max="6" width="1.00390625" style="153" customWidth="1"/>
    <col min="7" max="7" width="5.625" style="153" customWidth="1"/>
    <col min="8" max="9" width="5.50390625" style="153" customWidth="1"/>
    <col min="10" max="10" width="1.00390625" style="153" customWidth="1"/>
    <col min="11" max="11" width="5.875" style="153" bestFit="1" customWidth="1"/>
    <col min="12" max="12" width="5.50390625" style="153" customWidth="1"/>
    <col min="13" max="13" width="5.875" style="153" customWidth="1"/>
    <col min="14" max="14" width="6.00390625" style="153" customWidth="1"/>
    <col min="15" max="15" width="2.375" style="153" customWidth="1"/>
    <col min="16" max="16" width="5.625" style="153" customWidth="1"/>
    <col min="17" max="17" width="5.875" style="153" customWidth="1"/>
    <col min="18" max="18" width="5.50390625" style="153" customWidth="1"/>
    <col min="19" max="19" width="1.12109375" style="153" customWidth="1"/>
    <col min="20" max="21" width="5.625" style="153" customWidth="1"/>
    <col min="22" max="22" width="5.50390625" style="153" customWidth="1"/>
    <col min="23" max="23" width="1.12109375" style="153" customWidth="1"/>
    <col min="24" max="24" width="5.50390625" style="193" customWidth="1"/>
    <col min="25" max="25" width="5.625" style="153" customWidth="1"/>
    <col min="26" max="27" width="5.875" style="153" customWidth="1"/>
    <col min="28" max="28" width="2.625" style="187" customWidth="1"/>
    <col min="29" max="29" width="4.625" style="0" customWidth="1"/>
    <col min="38" max="16384" width="9.375" style="81" customWidth="1"/>
  </cols>
  <sheetData>
    <row r="1" spans="1:30" ht="12.75">
      <c r="A1" s="160"/>
      <c r="B1" s="107"/>
      <c r="C1" s="734" t="s">
        <v>736</v>
      </c>
      <c r="D1" s="734"/>
      <c r="E1" s="108"/>
      <c r="F1" s="25"/>
      <c r="G1" s="734"/>
      <c r="H1" s="734"/>
      <c r="I1" s="108"/>
      <c r="J1" s="25"/>
      <c r="K1" s="109"/>
      <c r="L1" s="735" t="s">
        <v>736</v>
      </c>
      <c r="M1" s="736"/>
      <c r="N1" s="109"/>
      <c r="O1" s="27"/>
      <c r="P1" s="731"/>
      <c r="Q1" s="731"/>
      <c r="R1" s="109"/>
      <c r="S1" s="27"/>
      <c r="T1" s="731" t="s">
        <v>737</v>
      </c>
      <c r="U1" s="731"/>
      <c r="V1" s="109" t="s">
        <v>764</v>
      </c>
      <c r="W1" s="27"/>
      <c r="X1" s="28" t="s">
        <v>741</v>
      </c>
      <c r="Y1" s="109" t="s">
        <v>736</v>
      </c>
      <c r="Z1" s="109"/>
      <c r="AA1" s="110"/>
      <c r="AB1" s="27"/>
      <c r="AD1" t="s">
        <v>742</v>
      </c>
    </row>
    <row r="2" spans="1:28" ht="13.5" thickBot="1">
      <c r="A2" s="221" t="s">
        <v>488</v>
      </c>
      <c r="B2" s="222"/>
      <c r="C2" s="222"/>
      <c r="D2" s="222"/>
      <c r="E2" s="223"/>
      <c r="F2" s="224"/>
      <c r="G2" s="222"/>
      <c r="H2" s="222"/>
      <c r="I2" s="223"/>
      <c r="J2" s="224"/>
      <c r="K2" s="223"/>
      <c r="L2" s="222"/>
      <c r="M2" s="222"/>
      <c r="N2" s="222"/>
      <c r="O2" s="224"/>
      <c r="P2" s="223">
        <v>46</v>
      </c>
      <c r="Q2" s="223"/>
      <c r="R2" s="223"/>
      <c r="S2" s="224"/>
      <c r="T2" s="223"/>
      <c r="U2" s="223"/>
      <c r="V2" s="223"/>
      <c r="W2" s="224"/>
      <c r="X2" s="222">
        <v>2500</v>
      </c>
      <c r="Y2" s="223">
        <v>2800</v>
      </c>
      <c r="Z2" s="223"/>
      <c r="AA2" s="223"/>
      <c r="AB2" s="224"/>
    </row>
    <row r="3" spans="1:28" ht="15.75">
      <c r="A3" s="38" t="s">
        <v>147</v>
      </c>
      <c r="B3" s="113"/>
      <c r="C3" s="113"/>
      <c r="D3" s="113"/>
      <c r="E3" s="114"/>
      <c r="F3" s="113"/>
      <c r="G3" s="113"/>
      <c r="H3" s="113"/>
      <c r="I3" s="114"/>
      <c r="J3" s="113"/>
      <c r="K3" s="114"/>
      <c r="L3" s="113"/>
      <c r="M3" s="113"/>
      <c r="N3" s="113"/>
      <c r="O3" s="113"/>
      <c r="P3" s="114"/>
      <c r="Q3" s="114"/>
      <c r="R3" s="114"/>
      <c r="S3" s="113"/>
      <c r="T3" s="114"/>
      <c r="U3" s="114"/>
      <c r="V3" s="114"/>
      <c r="W3" s="113"/>
      <c r="X3" s="113"/>
      <c r="Y3" s="114"/>
      <c r="Z3" s="114"/>
      <c r="AA3" s="114"/>
      <c r="AB3" s="113"/>
    </row>
    <row r="4" spans="1:28" ht="12.75">
      <c r="A4" s="117" t="s">
        <v>19</v>
      </c>
      <c r="B4" s="107"/>
      <c r="C4" s="107"/>
      <c r="D4" s="107"/>
      <c r="E4" s="107"/>
      <c r="F4" s="14"/>
      <c r="G4" s="107"/>
      <c r="H4" s="107"/>
      <c r="I4" s="107"/>
      <c r="J4" s="14"/>
      <c r="K4" s="110"/>
      <c r="L4" s="110"/>
      <c r="M4" s="110"/>
      <c r="N4" s="110"/>
      <c r="O4" s="14"/>
      <c r="P4" s="107"/>
      <c r="Q4" s="107"/>
      <c r="R4" s="107"/>
      <c r="S4" s="14"/>
      <c r="T4" s="107"/>
      <c r="U4" s="107"/>
      <c r="V4" s="107"/>
      <c r="W4" s="14"/>
      <c r="X4" s="3"/>
      <c r="Y4" s="3"/>
      <c r="Z4" s="110"/>
      <c r="AA4" s="3"/>
      <c r="AB4" s="14"/>
    </row>
    <row r="5" spans="1:28" ht="12.75">
      <c r="A5" s="117" t="s">
        <v>20</v>
      </c>
      <c r="B5" s="107"/>
      <c r="C5" s="107"/>
      <c r="D5" s="107"/>
      <c r="E5" s="107"/>
      <c r="F5" s="14"/>
      <c r="G5" s="107"/>
      <c r="H5" s="107"/>
      <c r="I5" s="107"/>
      <c r="J5" s="14"/>
      <c r="K5" s="107"/>
      <c r="L5" s="107"/>
      <c r="M5" s="107"/>
      <c r="N5" s="107"/>
      <c r="O5" s="14"/>
      <c r="P5" s="107"/>
      <c r="Q5" s="107"/>
      <c r="R5" s="107"/>
      <c r="S5" s="14"/>
      <c r="T5" s="107"/>
      <c r="U5" s="107"/>
      <c r="V5" s="107"/>
      <c r="W5" s="14"/>
      <c r="X5" s="107"/>
      <c r="Y5" s="107"/>
      <c r="Z5" s="110"/>
      <c r="AA5" s="107"/>
      <c r="AB5" s="14"/>
    </row>
    <row r="6" spans="1:28" ht="12.75" customHeight="1">
      <c r="A6" s="119" t="s">
        <v>191</v>
      </c>
      <c r="B6" s="110"/>
      <c r="C6" s="110"/>
      <c r="D6" s="110"/>
      <c r="E6" s="110"/>
      <c r="F6" s="111"/>
      <c r="G6" s="110"/>
      <c r="H6" s="110"/>
      <c r="I6" s="110"/>
      <c r="J6" s="111"/>
      <c r="K6" s="110"/>
      <c r="L6" s="110"/>
      <c r="M6" s="3"/>
      <c r="N6" s="110"/>
      <c r="O6" s="111"/>
      <c r="P6" s="110"/>
      <c r="Q6" s="110"/>
      <c r="R6" s="110"/>
      <c r="S6" s="111"/>
      <c r="T6" s="110"/>
      <c r="U6" s="110"/>
      <c r="V6" s="110"/>
      <c r="W6" s="111"/>
      <c r="X6" s="3"/>
      <c r="Y6" s="3"/>
      <c r="Z6" s="110"/>
      <c r="AA6" s="3"/>
      <c r="AB6" s="111"/>
    </row>
    <row r="7" spans="1:28" ht="12.75">
      <c r="A7" s="106" t="s">
        <v>400</v>
      </c>
      <c r="B7" s="110"/>
      <c r="C7" s="110"/>
      <c r="D7" s="110"/>
      <c r="E7" s="110"/>
      <c r="F7" s="188"/>
      <c r="G7" s="110"/>
      <c r="H7" s="110"/>
      <c r="I7" s="110"/>
      <c r="J7" s="188"/>
      <c r="K7" s="110"/>
      <c r="L7" s="110"/>
      <c r="M7" s="110"/>
      <c r="N7" s="110"/>
      <c r="O7" s="188"/>
      <c r="P7" s="110"/>
      <c r="Q7" s="110"/>
      <c r="R7" s="110"/>
      <c r="S7" s="188"/>
      <c r="T7" s="110"/>
      <c r="U7" s="110"/>
      <c r="V7" s="110"/>
      <c r="W7" s="188"/>
      <c r="X7" s="3"/>
      <c r="Y7" s="3"/>
      <c r="Z7" s="110"/>
      <c r="AA7" s="3"/>
      <c r="AB7" s="188"/>
    </row>
    <row r="8" spans="1:28" ht="12.75">
      <c r="A8" s="106" t="s">
        <v>401</v>
      </c>
      <c r="B8" s="110"/>
      <c r="C8" s="110"/>
      <c r="D8" s="110"/>
      <c r="E8" s="110"/>
      <c r="F8" s="188"/>
      <c r="G8" s="110"/>
      <c r="H8" s="110"/>
      <c r="I8" s="110"/>
      <c r="J8" s="188"/>
      <c r="K8" s="110"/>
      <c r="L8" s="110"/>
      <c r="M8" s="110"/>
      <c r="N8" s="110"/>
      <c r="O8" s="188"/>
      <c r="P8" s="110"/>
      <c r="Q8" s="110"/>
      <c r="R8" s="110"/>
      <c r="S8" s="188"/>
      <c r="T8" s="110"/>
      <c r="U8" s="110"/>
      <c r="V8" s="110"/>
      <c r="W8" s="188"/>
      <c r="X8" s="3"/>
      <c r="Y8" s="3"/>
      <c r="Z8" s="110"/>
      <c r="AA8" s="3"/>
      <c r="AB8" s="188"/>
    </row>
    <row r="9" spans="1:28" ht="12.75">
      <c r="A9" s="106" t="s">
        <v>402</v>
      </c>
      <c r="B9" s="110"/>
      <c r="C9" s="110"/>
      <c r="D9" s="110"/>
      <c r="E9" s="110"/>
      <c r="F9" s="111"/>
      <c r="G9" s="110"/>
      <c r="H9" s="110"/>
      <c r="I9" s="110"/>
      <c r="J9" s="111"/>
      <c r="K9" s="110"/>
      <c r="L9" s="110"/>
      <c r="M9" s="110"/>
      <c r="N9" s="110"/>
      <c r="O9" s="111"/>
      <c r="P9" s="110"/>
      <c r="Q9" s="110"/>
      <c r="R9" s="110"/>
      <c r="S9" s="111"/>
      <c r="T9" s="110"/>
      <c r="U9" s="110"/>
      <c r="V9" s="110"/>
      <c r="W9" s="111"/>
      <c r="X9" s="3"/>
      <c r="Y9" s="3"/>
      <c r="Z9" s="110"/>
      <c r="AA9" s="3"/>
      <c r="AB9" s="111"/>
    </row>
    <row r="10" spans="1:28" ht="12.75">
      <c r="A10" s="106" t="s">
        <v>512</v>
      </c>
      <c r="B10" s="110"/>
      <c r="C10" s="110"/>
      <c r="D10" s="110"/>
      <c r="E10" s="110"/>
      <c r="F10" s="111"/>
      <c r="G10" s="110"/>
      <c r="H10" s="110"/>
      <c r="I10" s="110"/>
      <c r="J10" s="111"/>
      <c r="K10" s="110"/>
      <c r="L10" s="110"/>
      <c r="M10" s="110"/>
      <c r="N10" s="110"/>
      <c r="O10" s="111"/>
      <c r="P10" s="110"/>
      <c r="Q10" s="110"/>
      <c r="R10" s="110"/>
      <c r="S10" s="111"/>
      <c r="T10" s="110"/>
      <c r="U10" s="110"/>
      <c r="V10" s="110"/>
      <c r="W10" s="111"/>
      <c r="X10" s="109"/>
      <c r="Y10" s="110"/>
      <c r="Z10" s="110"/>
      <c r="AA10" s="110"/>
      <c r="AB10" s="111"/>
    </row>
    <row r="11" spans="1:28" ht="12.75">
      <c r="A11" s="120" t="s">
        <v>513</v>
      </c>
      <c r="B11" s="110"/>
      <c r="C11" s="110"/>
      <c r="D11" s="110"/>
      <c r="E11" s="110"/>
      <c r="F11" s="111"/>
      <c r="G11" s="110"/>
      <c r="I11" s="110"/>
      <c r="J11" s="111"/>
      <c r="K11" s="110"/>
      <c r="L11" s="110"/>
      <c r="M11" s="110"/>
      <c r="N11" s="110"/>
      <c r="O11" s="111"/>
      <c r="P11" s="110"/>
      <c r="Q11" s="110"/>
      <c r="R11" s="110"/>
      <c r="S11" s="111"/>
      <c r="T11" s="110"/>
      <c r="U11" s="110"/>
      <c r="V11" s="110"/>
      <c r="W11" s="111"/>
      <c r="X11" s="109"/>
      <c r="Y11" s="110"/>
      <c r="Z11" s="110"/>
      <c r="AA11" s="110"/>
      <c r="AB11" s="111"/>
    </row>
    <row r="12" spans="1:28" ht="12.75">
      <c r="A12" s="120" t="s">
        <v>620</v>
      </c>
      <c r="B12" s="110"/>
      <c r="C12" s="110"/>
      <c r="D12" s="110"/>
      <c r="E12" s="110"/>
      <c r="F12" s="111"/>
      <c r="G12" s="110"/>
      <c r="H12" s="110"/>
      <c r="I12" s="110"/>
      <c r="J12" s="111"/>
      <c r="K12" s="110"/>
      <c r="L12" s="110"/>
      <c r="M12" s="110"/>
      <c r="N12" s="110"/>
      <c r="O12" s="111"/>
      <c r="P12" s="110"/>
      <c r="Q12" s="110"/>
      <c r="R12" s="110"/>
      <c r="S12" s="111"/>
      <c r="T12" s="110"/>
      <c r="U12" s="110"/>
      <c r="V12" s="110"/>
      <c r="W12" s="111"/>
      <c r="X12" s="109"/>
      <c r="Y12" s="110"/>
      <c r="Z12" s="110"/>
      <c r="AA12" s="110"/>
      <c r="AB12" s="111"/>
    </row>
    <row r="13" spans="1:28" ht="12.75">
      <c r="A13" s="40" t="s">
        <v>658</v>
      </c>
      <c r="B13" s="116"/>
      <c r="C13" s="116"/>
      <c r="D13" s="116"/>
      <c r="E13" s="116"/>
      <c r="F13" s="116"/>
      <c r="G13" s="116"/>
      <c r="H13" s="116"/>
      <c r="I13" s="116"/>
      <c r="J13" s="116"/>
      <c r="K13" s="116"/>
      <c r="L13" s="116"/>
      <c r="M13" s="116"/>
      <c r="N13" s="116"/>
      <c r="O13" s="116"/>
      <c r="P13" s="116"/>
      <c r="Q13" s="116"/>
      <c r="R13" s="116"/>
      <c r="S13" s="116"/>
      <c r="T13" s="116"/>
      <c r="U13" s="116"/>
      <c r="V13" s="116"/>
      <c r="W13" s="116"/>
      <c r="X13" s="116"/>
      <c r="Y13" s="116"/>
      <c r="Z13" s="116"/>
      <c r="AA13" s="116"/>
      <c r="AB13" s="116"/>
    </row>
    <row r="14" spans="1:28" ht="12.75">
      <c r="A14" s="120" t="s">
        <v>24</v>
      </c>
      <c r="B14" s="110"/>
      <c r="C14" s="110"/>
      <c r="D14" s="110"/>
      <c r="E14" s="110"/>
      <c r="F14" s="111"/>
      <c r="G14" s="110"/>
      <c r="H14" s="110"/>
      <c r="I14" s="110"/>
      <c r="J14" s="111"/>
      <c r="K14" s="110"/>
      <c r="L14" s="103"/>
      <c r="M14" s="103"/>
      <c r="N14" s="110"/>
      <c r="O14" s="111"/>
      <c r="P14" s="110"/>
      <c r="Q14" s="110"/>
      <c r="R14" s="110"/>
      <c r="S14" s="111"/>
      <c r="T14" s="110"/>
      <c r="U14" s="110"/>
      <c r="V14" s="110"/>
      <c r="W14" s="111"/>
      <c r="X14" s="3"/>
      <c r="Y14" s="3"/>
      <c r="Z14" s="110"/>
      <c r="AA14" s="3"/>
      <c r="AB14" s="111"/>
    </row>
    <row r="15" spans="1:28" ht="12.75" customHeight="1">
      <c r="A15" s="122" t="s">
        <v>514</v>
      </c>
      <c r="B15" s="110"/>
      <c r="C15" s="110"/>
      <c r="D15" s="110"/>
      <c r="E15" s="110"/>
      <c r="F15" s="111"/>
      <c r="G15" s="110"/>
      <c r="H15" s="110"/>
      <c r="I15" s="110"/>
      <c r="J15" s="111"/>
      <c r="K15" s="110"/>
      <c r="L15" s="3"/>
      <c r="M15" s="3"/>
      <c r="N15" s="110"/>
      <c r="O15" s="111"/>
      <c r="P15" s="110"/>
      <c r="Q15" s="110"/>
      <c r="R15" s="110"/>
      <c r="S15" s="111"/>
      <c r="T15" s="110"/>
      <c r="U15" s="110"/>
      <c r="V15" s="110"/>
      <c r="W15" s="111"/>
      <c r="X15" s="3"/>
      <c r="Y15" s="3"/>
      <c r="Z15" s="110"/>
      <c r="AA15" s="3"/>
      <c r="AB15" s="111"/>
    </row>
    <row r="16" spans="1:28" ht="25.5">
      <c r="A16" s="119" t="s">
        <v>624</v>
      </c>
      <c r="B16" s="110"/>
      <c r="C16" s="110"/>
      <c r="D16" s="110"/>
      <c r="E16" s="110"/>
      <c r="F16" s="111"/>
      <c r="G16" s="110"/>
      <c r="H16" s="110"/>
      <c r="I16" s="110"/>
      <c r="J16" s="111"/>
      <c r="K16" s="110"/>
      <c r="L16" s="3"/>
      <c r="M16" s="3"/>
      <c r="N16" s="110"/>
      <c r="O16" s="111"/>
      <c r="P16" s="110"/>
      <c r="Q16" s="110"/>
      <c r="R16" s="110"/>
      <c r="S16" s="111"/>
      <c r="T16" s="110"/>
      <c r="U16" s="110"/>
      <c r="V16" s="110"/>
      <c r="W16" s="111"/>
      <c r="X16" s="3"/>
      <c r="Y16" s="3"/>
      <c r="Z16" s="110"/>
      <c r="AA16" s="3"/>
      <c r="AB16" s="111"/>
    </row>
    <row r="17" spans="1:28" ht="12.75">
      <c r="A17" s="126" t="s">
        <v>480</v>
      </c>
      <c r="B17" s="125"/>
      <c r="C17" s="125"/>
      <c r="D17" s="125"/>
      <c r="E17" s="125"/>
      <c r="F17" s="124"/>
      <c r="G17" s="125"/>
      <c r="H17" s="125"/>
      <c r="I17" s="125"/>
      <c r="J17" s="124"/>
      <c r="K17" s="125"/>
      <c r="L17" s="3"/>
      <c r="M17" s="3"/>
      <c r="N17" s="125"/>
      <c r="O17" s="124"/>
      <c r="P17" s="125"/>
      <c r="Q17" s="125"/>
      <c r="R17" s="125"/>
      <c r="S17" s="124"/>
      <c r="T17" s="125"/>
      <c r="U17" s="125"/>
      <c r="V17" s="125"/>
      <c r="W17" s="124"/>
      <c r="X17" s="3"/>
      <c r="Y17" s="3"/>
      <c r="Z17" s="125"/>
      <c r="AA17" s="7"/>
      <c r="AB17" s="127"/>
    </row>
    <row r="18" spans="1:28" ht="25.5">
      <c r="A18" s="126" t="s">
        <v>27</v>
      </c>
      <c r="B18" s="154"/>
      <c r="C18" s="154"/>
      <c r="D18" s="154"/>
      <c r="E18" s="154"/>
      <c r="F18" s="124"/>
      <c r="G18" s="154"/>
      <c r="H18" s="154"/>
      <c r="I18" s="154"/>
      <c r="J18" s="124"/>
      <c r="K18" s="125"/>
      <c r="L18" s="8"/>
      <c r="M18" s="8"/>
      <c r="N18" s="125"/>
      <c r="O18" s="124"/>
      <c r="P18" s="154"/>
      <c r="Q18" s="154"/>
      <c r="R18" s="154"/>
      <c r="S18" s="124"/>
      <c r="T18" s="154"/>
      <c r="U18" s="154"/>
      <c r="V18" s="154"/>
      <c r="W18" s="124"/>
      <c r="X18" s="8"/>
      <c r="Y18" s="8"/>
      <c r="Z18" s="125"/>
      <c r="AA18" s="8"/>
      <c r="AB18" s="124"/>
    </row>
    <row r="19" spans="1:28" ht="12.75">
      <c r="A19" s="1" t="s">
        <v>472</v>
      </c>
      <c r="B19" s="125"/>
      <c r="C19" s="125"/>
      <c r="D19" s="125"/>
      <c r="E19" s="125"/>
      <c r="F19" s="124"/>
      <c r="G19" s="125"/>
      <c r="H19" s="125"/>
      <c r="I19" s="125"/>
      <c r="J19" s="124"/>
      <c r="K19" s="125"/>
      <c r="L19" s="8"/>
      <c r="M19" s="8"/>
      <c r="N19" s="125"/>
      <c r="O19" s="124"/>
      <c r="P19" s="125"/>
      <c r="Q19" s="125"/>
      <c r="R19" s="125"/>
      <c r="S19" s="124"/>
      <c r="T19" s="125"/>
      <c r="U19" s="125"/>
      <c r="V19" s="125"/>
      <c r="W19" s="124"/>
      <c r="X19" s="8"/>
      <c r="Y19" s="8"/>
      <c r="Z19" s="125"/>
      <c r="AA19" s="8"/>
      <c r="AB19" s="124"/>
    </row>
    <row r="20" spans="1:28" ht="12.75">
      <c r="A20" s="129" t="s">
        <v>31</v>
      </c>
      <c r="B20" s="125"/>
      <c r="C20" s="125"/>
      <c r="D20" s="125"/>
      <c r="E20" s="125"/>
      <c r="F20" s="124"/>
      <c r="G20" s="125"/>
      <c r="H20" s="125"/>
      <c r="I20" s="125"/>
      <c r="J20" s="124"/>
      <c r="K20" s="125"/>
      <c r="L20" s="3"/>
      <c r="M20" s="3"/>
      <c r="N20" s="125"/>
      <c r="O20" s="124"/>
      <c r="P20" s="125"/>
      <c r="Q20" s="125"/>
      <c r="R20" s="125"/>
      <c r="S20" s="124"/>
      <c r="T20" s="125"/>
      <c r="U20" s="125"/>
      <c r="V20" s="125"/>
      <c r="W20" s="124"/>
      <c r="X20" s="3"/>
      <c r="Y20" s="3"/>
      <c r="Z20" s="125"/>
      <c r="AA20" s="3"/>
      <c r="AB20" s="124"/>
    </row>
    <row r="21" spans="1:28" ht="12.75">
      <c r="A21" s="129" t="s">
        <v>32</v>
      </c>
      <c r="B21" s="125"/>
      <c r="C21" s="125"/>
      <c r="D21" s="125"/>
      <c r="E21" s="125"/>
      <c r="F21" s="124"/>
      <c r="G21" s="125"/>
      <c r="H21" s="125"/>
      <c r="I21" s="125"/>
      <c r="J21" s="124"/>
      <c r="K21" s="125"/>
      <c r="L21" s="3"/>
      <c r="M21" s="3"/>
      <c r="N21" s="125"/>
      <c r="O21" s="124"/>
      <c r="P21" s="125"/>
      <c r="Q21" s="125"/>
      <c r="R21" s="125"/>
      <c r="S21" s="124"/>
      <c r="T21" s="125"/>
      <c r="U21" s="125"/>
      <c r="V21" s="125"/>
      <c r="W21" s="124"/>
      <c r="X21" s="3"/>
      <c r="Y21" s="3"/>
      <c r="Z21" s="125"/>
      <c r="AA21" s="3"/>
      <c r="AB21" s="124"/>
    </row>
    <row r="22" spans="1:28" ht="12.75">
      <c r="A22" s="129" t="s">
        <v>33</v>
      </c>
      <c r="B22" s="125"/>
      <c r="C22" s="125"/>
      <c r="D22" s="125"/>
      <c r="E22" s="125"/>
      <c r="F22" s="124"/>
      <c r="G22" s="125"/>
      <c r="H22" s="125"/>
      <c r="I22" s="125"/>
      <c r="J22" s="124"/>
      <c r="K22" s="125"/>
      <c r="L22" s="3"/>
      <c r="M22" s="9"/>
      <c r="N22" s="125"/>
      <c r="O22" s="124"/>
      <c r="P22" s="125"/>
      <c r="Q22" s="125"/>
      <c r="R22" s="125"/>
      <c r="S22" s="124"/>
      <c r="T22" s="125"/>
      <c r="U22" s="125"/>
      <c r="V22" s="125"/>
      <c r="W22" s="124"/>
      <c r="X22" s="3"/>
      <c r="Y22" s="9"/>
      <c r="Z22" s="125"/>
      <c r="AA22" s="10"/>
      <c r="AB22" s="124"/>
    </row>
    <row r="23" spans="1:28" ht="25.5">
      <c r="A23" s="126" t="s">
        <v>179</v>
      </c>
      <c r="B23" s="125"/>
      <c r="C23" s="125"/>
      <c r="D23" s="192"/>
      <c r="E23" s="192"/>
      <c r="F23" s="124"/>
      <c r="G23" s="125"/>
      <c r="H23" s="192"/>
      <c r="I23" s="192"/>
      <c r="J23" s="124"/>
      <c r="K23" s="125"/>
      <c r="L23" s="3"/>
      <c r="M23" s="8"/>
      <c r="N23" s="192"/>
      <c r="O23" s="124"/>
      <c r="P23" s="125"/>
      <c r="Q23" s="192"/>
      <c r="R23" s="192"/>
      <c r="S23" s="124"/>
      <c r="T23" s="125"/>
      <c r="U23" s="192"/>
      <c r="V23" s="192"/>
      <c r="W23" s="124"/>
      <c r="X23" s="3"/>
      <c r="Y23" s="8"/>
      <c r="Z23" s="192"/>
      <c r="AA23" s="8"/>
      <c r="AB23" s="124"/>
    </row>
    <row r="24" spans="1:28" ht="12.75">
      <c r="A24" s="129" t="s">
        <v>36</v>
      </c>
      <c r="B24" s="125"/>
      <c r="C24" s="125"/>
      <c r="D24" s="125"/>
      <c r="E24" s="125"/>
      <c r="F24" s="124"/>
      <c r="G24" s="125"/>
      <c r="H24" s="125"/>
      <c r="I24" s="125"/>
      <c r="J24" s="124"/>
      <c r="K24" s="125"/>
      <c r="L24" s="3"/>
      <c r="M24" s="3"/>
      <c r="N24" s="125"/>
      <c r="O24" s="124"/>
      <c r="P24" s="125"/>
      <c r="Q24" s="125"/>
      <c r="R24" s="125"/>
      <c r="S24" s="124"/>
      <c r="T24" s="125"/>
      <c r="U24" s="125"/>
      <c r="V24" s="125"/>
      <c r="W24" s="124"/>
      <c r="X24" s="3"/>
      <c r="Y24" s="3"/>
      <c r="Z24" s="125"/>
      <c r="AA24" s="3"/>
      <c r="AB24" s="124"/>
    </row>
    <row r="25" spans="1:28" ht="12.75">
      <c r="A25" s="129" t="s">
        <v>655</v>
      </c>
      <c r="B25" s="125"/>
      <c r="C25" s="125"/>
      <c r="D25" s="125"/>
      <c r="E25" s="125"/>
      <c r="F25" s="124"/>
      <c r="G25" s="125"/>
      <c r="H25" s="125"/>
      <c r="I25" s="125"/>
      <c r="J25" s="124"/>
      <c r="K25" s="125"/>
      <c r="L25" s="5"/>
      <c r="M25" s="5"/>
      <c r="N25" s="125"/>
      <c r="O25" s="124"/>
      <c r="P25" s="125"/>
      <c r="Q25" s="125"/>
      <c r="R25" s="125"/>
      <c r="S25" s="124"/>
      <c r="T25" s="125"/>
      <c r="U25" s="125"/>
      <c r="V25" s="125"/>
      <c r="W25" s="124"/>
      <c r="X25" s="5"/>
      <c r="Y25" s="5"/>
      <c r="Z25" s="125"/>
      <c r="AA25" s="5"/>
      <c r="AB25" s="130"/>
    </row>
    <row r="26" spans="1:28" ht="15.75">
      <c r="A26" s="12" t="s">
        <v>37</v>
      </c>
      <c r="B26" s="202"/>
      <c r="C26" s="202"/>
      <c r="D26" s="202"/>
      <c r="E26" s="202"/>
      <c r="F26" s="216"/>
      <c r="G26" s="202"/>
      <c r="H26" s="202"/>
      <c r="I26" s="202"/>
      <c r="J26" s="216"/>
      <c r="K26" s="202"/>
      <c r="L26" s="202"/>
      <c r="M26" s="202"/>
      <c r="N26" s="202"/>
      <c r="O26" s="216"/>
      <c r="P26" s="202"/>
      <c r="Q26" s="202"/>
      <c r="R26" s="202"/>
      <c r="S26" s="216"/>
      <c r="T26" s="202"/>
      <c r="U26" s="202"/>
      <c r="V26" s="202"/>
      <c r="W26" s="216"/>
      <c r="X26" s="202"/>
      <c r="Y26" s="202"/>
      <c r="Z26" s="202"/>
      <c r="AA26" s="202"/>
      <c r="AB26" s="218"/>
    </row>
    <row r="27" spans="1:28" ht="15.75">
      <c r="A27" s="12" t="s">
        <v>647</v>
      </c>
      <c r="B27" s="202"/>
      <c r="C27" s="202"/>
      <c r="D27" s="202"/>
      <c r="E27" s="202"/>
      <c r="F27" s="216"/>
      <c r="G27" s="202"/>
      <c r="H27" s="202"/>
      <c r="I27" s="202"/>
      <c r="J27" s="216"/>
      <c r="K27" s="202"/>
      <c r="L27" s="202"/>
      <c r="M27" s="202"/>
      <c r="N27" s="202"/>
      <c r="O27" s="216"/>
      <c r="P27" s="202"/>
      <c r="Q27" s="202"/>
      <c r="R27" s="202"/>
      <c r="S27" s="216"/>
      <c r="T27" s="202"/>
      <c r="U27" s="202"/>
      <c r="V27" s="202"/>
      <c r="W27" s="216"/>
      <c r="X27" s="202"/>
      <c r="Y27" s="202"/>
      <c r="Z27" s="202"/>
      <c r="AA27" s="202"/>
      <c r="AB27" s="218"/>
    </row>
    <row r="28" spans="1:28" ht="15.75">
      <c r="A28" s="12" t="s">
        <v>605</v>
      </c>
      <c r="B28" s="202"/>
      <c r="C28" s="202"/>
      <c r="D28" s="202"/>
      <c r="E28" s="202"/>
      <c r="F28" s="216"/>
      <c r="G28" s="202"/>
      <c r="H28" s="202"/>
      <c r="I28" s="202"/>
      <c r="J28" s="216"/>
      <c r="K28" s="202"/>
      <c r="L28" s="202"/>
      <c r="M28" s="202"/>
      <c r="N28" s="202"/>
      <c r="O28" s="216"/>
      <c r="P28" s="202"/>
      <c r="Q28" s="202"/>
      <c r="R28" s="202"/>
      <c r="S28" s="216"/>
      <c r="T28" s="202"/>
      <c r="U28" s="202"/>
      <c r="V28" s="202"/>
      <c r="W28" s="216"/>
      <c r="X28" s="202"/>
      <c r="Y28" s="202"/>
      <c r="Z28" s="202"/>
      <c r="AA28" s="202"/>
      <c r="AB28" s="218"/>
    </row>
    <row r="29" spans="1:28" ht="12.75">
      <c r="A29" s="106" t="s">
        <v>562</v>
      </c>
      <c r="B29" s="3"/>
      <c r="C29" s="110"/>
      <c r="D29" s="110"/>
      <c r="E29" s="110"/>
      <c r="F29" s="111"/>
      <c r="G29" s="3"/>
      <c r="H29" s="110"/>
      <c r="I29" s="110"/>
      <c r="J29" s="111"/>
      <c r="K29" s="3"/>
      <c r="L29" s="3"/>
      <c r="M29" s="3"/>
      <c r="N29" s="110"/>
      <c r="O29" s="111"/>
      <c r="P29" s="110"/>
      <c r="Q29" s="110"/>
      <c r="R29" s="110"/>
      <c r="S29" s="111"/>
      <c r="T29" s="110"/>
      <c r="U29" s="110"/>
      <c r="V29" s="110"/>
      <c r="W29" s="111"/>
      <c r="X29" s="3"/>
      <c r="Y29" s="3"/>
      <c r="Z29" s="110"/>
      <c r="AA29" s="3"/>
      <c r="AB29" s="111"/>
    </row>
    <row r="30" spans="1:28" ht="12.75">
      <c r="A30" s="106" t="s">
        <v>563</v>
      </c>
      <c r="B30" s="30"/>
      <c r="C30" s="30"/>
      <c r="D30" s="30"/>
      <c r="E30" s="30"/>
      <c r="F30" s="131"/>
      <c r="G30" s="30"/>
      <c r="H30" s="30"/>
      <c r="I30" s="30"/>
      <c r="J30" s="131"/>
      <c r="K30" s="30"/>
      <c r="L30" s="30"/>
      <c r="M30" s="30"/>
      <c r="N30" s="30"/>
      <c r="O30" s="131"/>
      <c r="P30" s="30"/>
      <c r="Q30" s="30"/>
      <c r="R30" s="30"/>
      <c r="S30" s="131"/>
      <c r="T30" s="30"/>
      <c r="U30" s="30"/>
      <c r="V30" s="30"/>
      <c r="W30" s="131"/>
      <c r="X30" s="30"/>
      <c r="Y30" s="30"/>
      <c r="Z30" s="30"/>
      <c r="AA30" s="30"/>
      <c r="AB30" s="131"/>
    </row>
    <row r="31" spans="1:28" ht="12.75">
      <c r="A31" s="106" t="s">
        <v>602</v>
      </c>
      <c r="B31" s="30"/>
      <c r="C31" s="30"/>
      <c r="D31" s="30"/>
      <c r="E31" s="30"/>
      <c r="F31" s="131"/>
      <c r="G31" s="30"/>
      <c r="H31" s="30"/>
      <c r="I31" s="30"/>
      <c r="J31" s="131"/>
      <c r="K31" s="30"/>
      <c r="L31" s="30"/>
      <c r="M31" s="30"/>
      <c r="N31" s="30"/>
      <c r="O31" s="131"/>
      <c r="P31" s="30"/>
      <c r="Q31" s="30"/>
      <c r="R31" s="30"/>
      <c r="S31" s="131"/>
      <c r="T31" s="30"/>
      <c r="U31" s="30"/>
      <c r="V31" s="30"/>
      <c r="W31" s="131"/>
      <c r="X31" s="30"/>
      <c r="Y31" s="30"/>
      <c r="Z31" s="30"/>
      <c r="AA31" s="30"/>
      <c r="AB31" s="131"/>
    </row>
    <row r="32" spans="1:256" ht="12.75">
      <c r="A32" s="33" t="s">
        <v>646</v>
      </c>
      <c r="B32" s="33"/>
      <c r="C32" s="33"/>
      <c r="D32" s="33"/>
      <c r="E32" s="33"/>
      <c r="F32" s="33"/>
      <c r="G32" s="33"/>
      <c r="H32" s="33"/>
      <c r="I32" s="33"/>
      <c r="J32" s="33"/>
      <c r="K32" s="33"/>
      <c r="L32" s="33"/>
      <c r="M32" s="33"/>
      <c r="N32" s="33"/>
      <c r="O32" s="33"/>
      <c r="P32" s="33"/>
      <c r="Q32" s="33"/>
      <c r="R32" s="33"/>
      <c r="S32" s="33"/>
      <c r="T32" s="33"/>
      <c r="U32" s="33"/>
      <c r="V32" s="33"/>
      <c r="W32" s="33"/>
      <c r="X32" s="33"/>
      <c r="Y32" s="33"/>
      <c r="Z32" s="33"/>
      <c r="AA32" s="33"/>
      <c r="AB32" s="33"/>
      <c r="AC32" s="33"/>
      <c r="AD32" s="33"/>
      <c r="AE32" s="33"/>
      <c r="AF32" s="33"/>
      <c r="AG32" s="33"/>
      <c r="AH32" s="33"/>
      <c r="AI32" s="33"/>
      <c r="AJ32" s="33"/>
      <c r="AK32" s="33"/>
      <c r="AL32" s="33"/>
      <c r="AM32" s="33"/>
      <c r="AN32" s="33"/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  <c r="BA32" s="33"/>
      <c r="BB32" s="33"/>
      <c r="BC32" s="33"/>
      <c r="BD32" s="33"/>
      <c r="BE32" s="33"/>
      <c r="BF32" s="33"/>
      <c r="BG32" s="33"/>
      <c r="BH32" s="33"/>
      <c r="BI32" s="33"/>
      <c r="BJ32" s="33"/>
      <c r="BK32" s="33"/>
      <c r="BL32" s="33"/>
      <c r="BM32" s="33"/>
      <c r="BN32" s="33"/>
      <c r="BO32" s="33"/>
      <c r="BP32" s="33"/>
      <c r="BQ32" s="33"/>
      <c r="BR32" s="33"/>
      <c r="BS32" s="33"/>
      <c r="BT32" s="33"/>
      <c r="BU32" s="33"/>
      <c r="BV32" s="33"/>
      <c r="BW32" s="33"/>
      <c r="BX32" s="33"/>
      <c r="BY32" s="33"/>
      <c r="BZ32" s="33"/>
      <c r="CA32" s="33"/>
      <c r="CB32" s="33"/>
      <c r="CC32" s="33"/>
      <c r="CD32" s="33"/>
      <c r="CE32" s="33"/>
      <c r="CF32" s="33"/>
      <c r="CG32" s="33"/>
      <c r="CH32" s="33"/>
      <c r="CI32" s="33"/>
      <c r="CJ32" s="33"/>
      <c r="CK32" s="33"/>
      <c r="CL32" s="33"/>
      <c r="CM32" s="33"/>
      <c r="CN32" s="33"/>
      <c r="CO32" s="33"/>
      <c r="CP32" s="33"/>
      <c r="CQ32" s="33"/>
      <c r="CR32" s="33"/>
      <c r="CS32" s="33"/>
      <c r="CT32" s="33"/>
      <c r="CU32" s="33"/>
      <c r="CV32" s="33"/>
      <c r="CW32" s="33"/>
      <c r="CX32" s="33"/>
      <c r="CY32" s="33"/>
      <c r="CZ32" s="33"/>
      <c r="DA32" s="33"/>
      <c r="DB32" s="33"/>
      <c r="DC32" s="33"/>
      <c r="DD32" s="33"/>
      <c r="DE32" s="33"/>
      <c r="DF32" s="33"/>
      <c r="DG32" s="33"/>
      <c r="DH32" s="33"/>
      <c r="DI32" s="33"/>
      <c r="DJ32" s="33"/>
      <c r="DK32" s="33"/>
      <c r="DL32" s="33"/>
      <c r="DM32" s="33"/>
      <c r="DN32" s="33"/>
      <c r="DO32" s="33"/>
      <c r="DP32" s="33"/>
      <c r="DQ32" s="33"/>
      <c r="DR32" s="33"/>
      <c r="DS32" s="33"/>
      <c r="DT32" s="33"/>
      <c r="DU32" s="33"/>
      <c r="DV32" s="33"/>
      <c r="DW32" s="33"/>
      <c r="DX32" s="33"/>
      <c r="DY32" s="33"/>
      <c r="DZ32" s="33"/>
      <c r="EA32" s="33"/>
      <c r="EB32" s="33"/>
      <c r="EC32" s="33"/>
      <c r="ED32" s="33"/>
      <c r="EE32" s="33"/>
      <c r="EF32" s="33"/>
      <c r="EG32" s="33"/>
      <c r="EH32" s="33"/>
      <c r="EI32" s="33"/>
      <c r="EJ32" s="33"/>
      <c r="EK32" s="33"/>
      <c r="EL32" s="33"/>
      <c r="EM32" s="33"/>
      <c r="EN32" s="33"/>
      <c r="EO32" s="33"/>
      <c r="EP32" s="33"/>
      <c r="EQ32" s="33"/>
      <c r="ER32" s="33"/>
      <c r="ES32" s="33"/>
      <c r="ET32" s="33"/>
      <c r="EU32" s="33"/>
      <c r="EV32" s="33"/>
      <c r="EW32" s="33"/>
      <c r="EX32" s="33"/>
      <c r="EY32" s="33"/>
      <c r="EZ32" s="33"/>
      <c r="FA32" s="33"/>
      <c r="FB32" s="33"/>
      <c r="FC32" s="33"/>
      <c r="FD32" s="33"/>
      <c r="FE32" s="33"/>
      <c r="FF32" s="33"/>
      <c r="FG32" s="33"/>
      <c r="FH32" s="33"/>
      <c r="FI32" s="33"/>
      <c r="FJ32" s="33"/>
      <c r="FK32" s="33"/>
      <c r="FL32" s="33"/>
      <c r="FM32" s="33"/>
      <c r="FN32" s="33"/>
      <c r="FO32" s="33"/>
      <c r="FP32" s="33"/>
      <c r="FQ32" s="33"/>
      <c r="FR32" s="33"/>
      <c r="FS32" s="33"/>
      <c r="FT32" s="33"/>
      <c r="FU32" s="33"/>
      <c r="FV32" s="33"/>
      <c r="FW32" s="33"/>
      <c r="FX32" s="33"/>
      <c r="FY32" s="33"/>
      <c r="FZ32" s="33"/>
      <c r="GA32" s="33"/>
      <c r="GB32" s="33"/>
      <c r="GC32" s="33"/>
      <c r="GD32" s="33"/>
      <c r="GE32" s="33"/>
      <c r="GF32" s="33"/>
      <c r="GG32" s="33"/>
      <c r="GH32" s="33"/>
      <c r="GI32" s="33"/>
      <c r="GJ32" s="33"/>
      <c r="GK32" s="33"/>
      <c r="GL32" s="33"/>
      <c r="GM32" s="33"/>
      <c r="GN32" s="33"/>
      <c r="GO32" s="33"/>
      <c r="GP32" s="33"/>
      <c r="GQ32" s="33"/>
      <c r="GR32" s="33"/>
      <c r="GS32" s="33"/>
      <c r="GT32" s="33"/>
      <c r="GU32" s="33"/>
      <c r="GV32" s="33"/>
      <c r="GW32" s="33"/>
      <c r="GX32" s="33"/>
      <c r="GY32" s="33"/>
      <c r="GZ32" s="33"/>
      <c r="HA32" s="33"/>
      <c r="HB32" s="33"/>
      <c r="HC32" s="33"/>
      <c r="HD32" s="33"/>
      <c r="HE32" s="33"/>
      <c r="HF32" s="33"/>
      <c r="HG32" s="33"/>
      <c r="HH32" s="33"/>
      <c r="HI32" s="33"/>
      <c r="HJ32" s="33"/>
      <c r="HK32" s="33"/>
      <c r="HL32" s="33"/>
      <c r="HM32" s="33"/>
      <c r="HN32" s="33"/>
      <c r="HO32" s="33"/>
      <c r="HP32" s="33"/>
      <c r="HQ32" s="33"/>
      <c r="HR32" s="33"/>
      <c r="HS32" s="33"/>
      <c r="HT32" s="33"/>
      <c r="HU32" s="33"/>
      <c r="HV32" s="33"/>
      <c r="HW32" s="33"/>
      <c r="HX32" s="33"/>
      <c r="HY32" s="33"/>
      <c r="HZ32" s="33"/>
      <c r="IA32" s="33"/>
      <c r="IB32" s="33"/>
      <c r="IC32" s="33"/>
      <c r="ID32" s="33"/>
      <c r="IE32" s="33"/>
      <c r="IF32" s="33"/>
      <c r="IG32" s="33"/>
      <c r="IH32" s="33"/>
      <c r="II32" s="33"/>
      <c r="IJ32" s="33"/>
      <c r="IK32" s="33"/>
      <c r="IL32" s="33"/>
      <c r="IM32" s="33"/>
      <c r="IN32" s="33"/>
      <c r="IO32" s="33"/>
      <c r="IP32" s="33"/>
      <c r="IQ32" s="33"/>
      <c r="IR32" s="33"/>
      <c r="IS32" s="33"/>
      <c r="IT32" s="33"/>
      <c r="IU32" s="33"/>
      <c r="IV32" s="33"/>
    </row>
    <row r="33" spans="1:28" ht="12.75">
      <c r="A33" s="106" t="s">
        <v>38</v>
      </c>
      <c r="B33" s="121"/>
      <c r="C33" s="121"/>
      <c r="D33" s="30"/>
      <c r="E33" s="121"/>
      <c r="F33" s="131"/>
      <c r="G33" s="121"/>
      <c r="H33" s="30"/>
      <c r="I33" s="121"/>
      <c r="J33" s="131"/>
      <c r="K33" s="121"/>
      <c r="L33" s="30"/>
      <c r="M33" s="30"/>
      <c r="N33" s="121"/>
      <c r="O33" s="131"/>
      <c r="P33" s="121"/>
      <c r="Q33" s="30"/>
      <c r="R33" s="121"/>
      <c r="S33" s="131"/>
      <c r="T33" s="121"/>
      <c r="U33" s="30"/>
      <c r="V33" s="121"/>
      <c r="W33" s="131"/>
      <c r="X33" s="30"/>
      <c r="Y33" s="30"/>
      <c r="Z33" s="121"/>
      <c r="AA33" s="30"/>
      <c r="AB33" s="131"/>
    </row>
    <row r="34" spans="1:28" ht="12.75">
      <c r="A34" s="133" t="s">
        <v>148</v>
      </c>
      <c r="B34" s="41" t="s">
        <v>564</v>
      </c>
      <c r="C34" s="134"/>
      <c r="D34" s="134"/>
      <c r="E34" s="134"/>
      <c r="F34" s="134"/>
      <c r="G34" s="134"/>
      <c r="H34" s="134"/>
      <c r="I34" s="134"/>
      <c r="J34" s="134"/>
      <c r="K34" s="134"/>
      <c r="L34" s="134"/>
      <c r="M34" s="134"/>
      <c r="N34" s="134"/>
      <c r="O34" s="134"/>
      <c r="P34" s="134"/>
      <c r="Q34" s="134"/>
      <c r="R34" s="134"/>
      <c r="S34" s="134"/>
      <c r="T34" s="134"/>
      <c r="U34" s="134"/>
      <c r="V34" s="134"/>
      <c r="W34" s="134"/>
      <c r="X34" s="134"/>
      <c r="Y34" s="134"/>
      <c r="Z34" s="134"/>
      <c r="AA34" s="134"/>
      <c r="AB34" s="175"/>
    </row>
    <row r="35" spans="1:28" ht="12.75">
      <c r="A35" s="62" t="s">
        <v>149</v>
      </c>
      <c r="B35" s="135"/>
      <c r="C35" s="135"/>
      <c r="D35" s="135"/>
      <c r="E35" s="135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84"/>
    </row>
    <row r="36" spans="1:28" ht="12.75">
      <c r="A36" s="117" t="s">
        <v>42</v>
      </c>
      <c r="B36" s="107"/>
      <c r="C36" s="107"/>
      <c r="D36" s="107"/>
      <c r="E36" s="107"/>
      <c r="F36" s="118"/>
      <c r="G36" s="107"/>
      <c r="H36" s="107"/>
      <c r="I36" s="107"/>
      <c r="J36" s="118"/>
      <c r="K36" s="107"/>
      <c r="L36" s="107"/>
      <c r="M36" s="107"/>
      <c r="N36" s="107"/>
      <c r="O36" s="118"/>
      <c r="P36" s="107"/>
      <c r="Q36" s="107"/>
      <c r="R36" s="107"/>
      <c r="S36" s="118"/>
      <c r="T36" s="107"/>
      <c r="U36" s="107"/>
      <c r="V36" s="107"/>
      <c r="W36" s="118"/>
      <c r="X36" s="5"/>
      <c r="Y36" s="5"/>
      <c r="Z36" s="107"/>
      <c r="AA36" s="5"/>
      <c r="AB36" s="118"/>
    </row>
    <row r="37" spans="1:28" ht="12.75">
      <c r="A37" s="106" t="s">
        <v>43</v>
      </c>
      <c r="B37" s="110"/>
      <c r="C37" s="110"/>
      <c r="D37" s="110"/>
      <c r="E37" s="110"/>
      <c r="F37" s="111"/>
      <c r="G37" s="110"/>
      <c r="H37" s="110"/>
      <c r="I37" s="110"/>
      <c r="J37" s="111"/>
      <c r="K37" s="110"/>
      <c r="L37" s="110"/>
      <c r="M37" s="110"/>
      <c r="N37" s="110"/>
      <c r="O37" s="111"/>
      <c r="P37" s="110"/>
      <c r="Q37" s="110"/>
      <c r="R37" s="110"/>
      <c r="S37" s="111"/>
      <c r="T37" s="110"/>
      <c r="U37" s="110"/>
      <c r="V37" s="110"/>
      <c r="W37" s="111"/>
      <c r="X37" s="3"/>
      <c r="Y37" s="3"/>
      <c r="Z37" s="110"/>
      <c r="AA37" s="3"/>
      <c r="AB37" s="111"/>
    </row>
    <row r="38" spans="1:28" ht="12.75">
      <c r="A38" s="106" t="s">
        <v>572</v>
      </c>
      <c r="B38" s="110"/>
      <c r="C38" s="110"/>
      <c r="D38" s="110"/>
      <c r="E38" s="110"/>
      <c r="F38" s="111"/>
      <c r="G38" s="110"/>
      <c r="H38" s="110"/>
      <c r="I38" s="110"/>
      <c r="J38" s="111"/>
      <c r="K38" s="110"/>
      <c r="L38" s="110"/>
      <c r="M38" s="110"/>
      <c r="N38" s="110"/>
      <c r="O38" s="111"/>
      <c r="P38" s="110"/>
      <c r="Q38" s="110"/>
      <c r="R38" s="110"/>
      <c r="S38" s="111"/>
      <c r="T38" s="110"/>
      <c r="U38" s="110"/>
      <c r="V38" s="110"/>
      <c r="W38" s="111"/>
      <c r="X38" s="110"/>
      <c r="Y38" s="110"/>
      <c r="Z38" s="110"/>
      <c r="AA38" s="110"/>
      <c r="AB38" s="111"/>
    </row>
    <row r="39" spans="1:28" ht="12.75">
      <c r="A39" s="2" t="s">
        <v>442</v>
      </c>
      <c r="B39" s="110"/>
      <c r="C39" s="110"/>
      <c r="D39" s="110"/>
      <c r="E39" s="110"/>
      <c r="F39" s="14"/>
      <c r="G39" s="110"/>
      <c r="H39" s="110"/>
      <c r="I39" s="110"/>
      <c r="J39" s="14"/>
      <c r="K39" s="110"/>
      <c r="L39" s="110"/>
      <c r="M39" s="110"/>
      <c r="N39" s="110"/>
      <c r="O39" s="14"/>
      <c r="P39" s="110"/>
      <c r="Q39" s="110"/>
      <c r="R39" s="110"/>
      <c r="S39" s="14"/>
      <c r="T39" s="110"/>
      <c r="U39" s="110"/>
      <c r="V39" s="110"/>
      <c r="W39" s="14"/>
      <c r="X39" s="110"/>
      <c r="Y39" s="110"/>
      <c r="Z39" s="110"/>
      <c r="AA39" s="110"/>
      <c r="AB39" s="14"/>
    </row>
    <row r="40" spans="1:28" ht="12.75">
      <c r="A40" s="106" t="s">
        <v>44</v>
      </c>
      <c r="B40" s="110"/>
      <c r="C40" s="110"/>
      <c r="D40" s="110"/>
      <c r="E40" s="110"/>
      <c r="F40" s="14"/>
      <c r="G40" s="110"/>
      <c r="H40" s="110"/>
      <c r="I40" s="110"/>
      <c r="J40" s="14"/>
      <c r="K40" s="110"/>
      <c r="L40" s="110"/>
      <c r="M40" s="110"/>
      <c r="N40" s="110"/>
      <c r="O40" s="14"/>
      <c r="P40" s="110"/>
      <c r="Q40" s="110"/>
      <c r="R40" s="110"/>
      <c r="S40" s="14"/>
      <c r="T40" s="110"/>
      <c r="U40" s="110"/>
      <c r="V40" s="110"/>
      <c r="W40" s="14"/>
      <c r="X40" s="110"/>
      <c r="Y40" s="110"/>
      <c r="Z40" s="110"/>
      <c r="AA40" s="110"/>
      <c r="AB40" s="14"/>
    </row>
    <row r="41" spans="1:28" ht="12.75">
      <c r="A41" s="106" t="s">
        <v>45</v>
      </c>
      <c r="B41" s="110"/>
      <c r="C41" s="110"/>
      <c r="D41" s="110"/>
      <c r="E41" s="110"/>
      <c r="F41" s="111"/>
      <c r="G41" s="110"/>
      <c r="H41" s="110"/>
      <c r="I41" s="110"/>
      <c r="J41" s="111"/>
      <c r="K41" s="110"/>
      <c r="L41" s="110"/>
      <c r="M41" s="110"/>
      <c r="N41" s="110"/>
      <c r="O41" s="111"/>
      <c r="P41" s="110"/>
      <c r="Q41" s="110"/>
      <c r="R41" s="110"/>
      <c r="S41" s="111"/>
      <c r="T41" s="110"/>
      <c r="U41" s="110"/>
      <c r="V41" s="110"/>
      <c r="W41" s="111"/>
      <c r="X41" s="3"/>
      <c r="Y41" s="3"/>
      <c r="Z41" s="110"/>
      <c r="AA41" s="3"/>
      <c r="AB41" s="111"/>
    </row>
    <row r="42" spans="1:28" ht="12.75">
      <c r="A42" s="120" t="s">
        <v>46</v>
      </c>
      <c r="B42" s="121"/>
      <c r="C42" s="121"/>
      <c r="D42" s="121"/>
      <c r="E42" s="121"/>
      <c r="F42" s="131"/>
      <c r="G42" s="121"/>
      <c r="H42" s="121"/>
      <c r="I42" s="121"/>
      <c r="J42" s="131"/>
      <c r="K42" s="121"/>
      <c r="L42" s="121"/>
      <c r="M42" s="121"/>
      <c r="N42" s="121"/>
      <c r="O42" s="131"/>
      <c r="P42" s="121"/>
      <c r="Q42" s="121"/>
      <c r="R42" s="121"/>
      <c r="S42" s="131"/>
      <c r="T42" s="121"/>
      <c r="U42" s="121"/>
      <c r="V42" s="121"/>
      <c r="W42" s="131"/>
      <c r="X42" s="30"/>
      <c r="Y42" s="30"/>
      <c r="Z42" s="121"/>
      <c r="AA42" s="30"/>
      <c r="AB42" s="131"/>
    </row>
    <row r="43" spans="1:28" ht="12.75">
      <c r="A43" s="106"/>
      <c r="B43" s="110"/>
      <c r="C43" s="110"/>
      <c r="D43" s="110"/>
      <c r="E43" s="110"/>
      <c r="F43" s="111"/>
      <c r="G43" s="110"/>
      <c r="H43" s="110"/>
      <c r="I43" s="110"/>
      <c r="J43" s="111"/>
      <c r="K43" s="110"/>
      <c r="L43" s="110"/>
      <c r="M43" s="110"/>
      <c r="N43" s="110"/>
      <c r="O43" s="111"/>
      <c r="P43" s="110"/>
      <c r="Q43" s="110"/>
      <c r="R43" s="110"/>
      <c r="S43" s="111"/>
      <c r="T43" s="110"/>
      <c r="U43" s="110"/>
      <c r="V43" s="110"/>
      <c r="W43" s="111"/>
      <c r="X43" s="3"/>
      <c r="Y43" s="3"/>
      <c r="Z43" s="110"/>
      <c r="AA43" s="3"/>
      <c r="AB43" s="111"/>
    </row>
    <row r="44" spans="1:28" ht="12.75">
      <c r="A44" s="41" t="s">
        <v>47</v>
      </c>
      <c r="B44" s="134"/>
      <c r="C44" s="134"/>
      <c r="D44" s="134"/>
      <c r="E44" s="134"/>
      <c r="F44" s="134"/>
      <c r="G44" s="134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4"/>
      <c r="S44" s="134"/>
      <c r="T44" s="134"/>
      <c r="U44" s="134"/>
      <c r="V44" s="134"/>
      <c r="W44" s="134"/>
      <c r="X44" s="134"/>
      <c r="Y44" s="134"/>
      <c r="Z44" s="134"/>
      <c r="AA44" s="134"/>
      <c r="AB44" s="175"/>
    </row>
    <row r="45" spans="1:28" ht="12.75">
      <c r="A45" s="117" t="s">
        <v>150</v>
      </c>
      <c r="B45" s="107"/>
      <c r="C45" s="107"/>
      <c r="D45" s="107"/>
      <c r="E45" s="107"/>
      <c r="F45" s="118"/>
      <c r="G45" s="107"/>
      <c r="H45" s="107"/>
      <c r="I45" s="107"/>
      <c r="J45" s="118"/>
      <c r="K45" s="107"/>
      <c r="L45" s="5"/>
      <c r="M45" s="5"/>
      <c r="N45" s="107"/>
      <c r="O45" s="118"/>
      <c r="P45" s="107"/>
      <c r="Q45" s="107"/>
      <c r="R45" s="107"/>
      <c r="S45" s="118"/>
      <c r="T45" s="107"/>
      <c r="U45" s="107"/>
      <c r="V45" s="107"/>
      <c r="W45" s="118"/>
      <c r="X45" s="5"/>
      <c r="Y45" s="5"/>
      <c r="Z45" s="107"/>
      <c r="AA45" s="5"/>
      <c r="AB45" s="118"/>
    </row>
    <row r="46" spans="1:28" ht="12.75">
      <c r="A46" s="120" t="s">
        <v>24</v>
      </c>
      <c r="B46" s="110"/>
      <c r="C46" s="110"/>
      <c r="D46" s="110"/>
      <c r="E46" s="110"/>
      <c r="F46" s="111"/>
      <c r="G46" s="110"/>
      <c r="H46" s="110"/>
      <c r="I46" s="110"/>
      <c r="J46" s="111"/>
      <c r="K46" s="110"/>
      <c r="L46" s="103"/>
      <c r="M46" s="103"/>
      <c r="N46" s="110"/>
      <c r="O46" s="111"/>
      <c r="P46" s="110"/>
      <c r="Q46" s="110"/>
      <c r="R46" s="110"/>
      <c r="S46" s="111"/>
      <c r="T46" s="110"/>
      <c r="U46" s="110"/>
      <c r="V46" s="110"/>
      <c r="W46" s="111"/>
      <c r="X46" s="3"/>
      <c r="Y46" s="3"/>
      <c r="Z46" s="110"/>
      <c r="AA46" s="3"/>
      <c r="AB46" s="111"/>
    </row>
    <row r="47" spans="1:28" ht="12.75">
      <c r="A47" s="102" t="s">
        <v>518</v>
      </c>
      <c r="B47" s="110"/>
      <c r="C47" s="110"/>
      <c r="D47" s="110"/>
      <c r="E47" s="110"/>
      <c r="F47" s="111"/>
      <c r="G47" s="110"/>
      <c r="H47" s="110"/>
      <c r="I47" s="110"/>
      <c r="J47" s="111"/>
      <c r="K47" s="110"/>
      <c r="L47" s="3"/>
      <c r="M47" s="3"/>
      <c r="N47" s="110"/>
      <c r="O47" s="111"/>
      <c r="P47" s="110"/>
      <c r="Q47" s="110"/>
      <c r="R47" s="110"/>
      <c r="S47" s="111"/>
      <c r="T47" s="110"/>
      <c r="U47" s="110"/>
      <c r="V47" s="110"/>
      <c r="W47" s="111"/>
      <c r="X47" s="3"/>
      <c r="Y47" s="3"/>
      <c r="Z47" s="110"/>
      <c r="AA47" s="3"/>
      <c r="AB47" s="111"/>
    </row>
    <row r="48" spans="1:28" ht="12.75">
      <c r="A48" s="214" t="s">
        <v>49</v>
      </c>
      <c r="B48" s="110"/>
      <c r="C48" s="110"/>
      <c r="D48" s="110"/>
      <c r="E48" s="110"/>
      <c r="F48" s="111"/>
      <c r="G48" s="110"/>
      <c r="H48" s="110"/>
      <c r="I48" s="110"/>
      <c r="J48" s="111"/>
      <c r="K48" s="110"/>
      <c r="L48" s="3"/>
      <c r="M48" s="3"/>
      <c r="N48" s="110"/>
      <c r="O48" s="111"/>
      <c r="P48" s="110"/>
      <c r="Q48" s="110"/>
      <c r="R48" s="110"/>
      <c r="S48" s="111"/>
      <c r="T48" s="110"/>
      <c r="U48" s="110"/>
      <c r="V48" s="110"/>
      <c r="W48" s="111"/>
      <c r="X48" s="3"/>
      <c r="Y48" s="3"/>
      <c r="Z48" s="110"/>
      <c r="AA48" s="3"/>
      <c r="AB48" s="111"/>
    </row>
    <row r="49" spans="1:28" ht="12.75">
      <c r="A49" s="106" t="s">
        <v>404</v>
      </c>
      <c r="B49" s="110"/>
      <c r="C49" s="110"/>
      <c r="D49" s="110"/>
      <c r="E49" s="110"/>
      <c r="F49" s="111"/>
      <c r="G49" s="110"/>
      <c r="H49" s="110"/>
      <c r="I49" s="110"/>
      <c r="J49" s="111"/>
      <c r="K49" s="110"/>
      <c r="L49" s="3"/>
      <c r="M49" s="3"/>
      <c r="N49" s="110"/>
      <c r="O49" s="111"/>
      <c r="P49" s="110"/>
      <c r="Q49" s="110"/>
      <c r="R49" s="110"/>
      <c r="S49" s="111"/>
      <c r="T49" s="110"/>
      <c r="U49" s="110"/>
      <c r="V49" s="110"/>
      <c r="W49" s="111"/>
      <c r="X49" s="3"/>
      <c r="Y49" s="3"/>
      <c r="Z49" s="110"/>
      <c r="AA49" s="3"/>
      <c r="AB49" s="111"/>
    </row>
    <row r="50" spans="1:28" ht="12.75">
      <c r="A50" s="136" t="s">
        <v>483</v>
      </c>
      <c r="B50" s="110"/>
      <c r="C50" s="110"/>
      <c r="D50" s="110"/>
      <c r="E50" s="110"/>
      <c r="F50" s="111"/>
      <c r="G50" s="110"/>
      <c r="H50" s="110"/>
      <c r="I50" s="110"/>
      <c r="J50" s="111"/>
      <c r="K50" s="110"/>
      <c r="L50" s="3"/>
      <c r="M50" s="3"/>
      <c r="N50" s="110"/>
      <c r="O50" s="111"/>
      <c r="P50" s="110"/>
      <c r="Q50" s="110"/>
      <c r="R50" s="110"/>
      <c r="S50" s="111"/>
      <c r="T50" s="110"/>
      <c r="U50" s="110"/>
      <c r="V50" s="110"/>
      <c r="W50" s="111"/>
      <c r="X50" s="3"/>
      <c r="Y50" s="3"/>
      <c r="Z50" s="110"/>
      <c r="AA50" s="3"/>
      <c r="AB50" s="111"/>
    </row>
    <row r="51" spans="1:28" ht="12.75">
      <c r="A51" s="106" t="s">
        <v>52</v>
      </c>
      <c r="B51" s="110"/>
      <c r="C51" s="110"/>
      <c r="D51" s="110"/>
      <c r="E51" s="110"/>
      <c r="F51" s="111"/>
      <c r="G51" s="110"/>
      <c r="H51" s="110"/>
      <c r="I51" s="110"/>
      <c r="J51" s="111"/>
      <c r="K51" s="110"/>
      <c r="L51" s="3"/>
      <c r="M51" s="3"/>
      <c r="N51" s="110"/>
      <c r="O51" s="111"/>
      <c r="P51" s="110"/>
      <c r="Q51" s="110"/>
      <c r="R51" s="110"/>
      <c r="S51" s="111"/>
      <c r="T51" s="110"/>
      <c r="U51" s="110"/>
      <c r="V51" s="110"/>
      <c r="W51" s="111"/>
      <c r="X51" s="3"/>
      <c r="Y51" s="3"/>
      <c r="Z51" s="110"/>
      <c r="AA51" s="3"/>
      <c r="AB51" s="111"/>
    </row>
    <row r="52" spans="1:28" ht="12.75">
      <c r="A52" s="106" t="s">
        <v>53</v>
      </c>
      <c r="B52" s="110"/>
      <c r="C52" s="110"/>
      <c r="D52" s="110"/>
      <c r="E52" s="110"/>
      <c r="F52" s="111"/>
      <c r="G52" s="110"/>
      <c r="H52" s="110"/>
      <c r="I52" s="110"/>
      <c r="J52" s="111"/>
      <c r="K52" s="110"/>
      <c r="L52" s="3"/>
      <c r="M52" s="3"/>
      <c r="N52" s="110"/>
      <c r="O52" s="111"/>
      <c r="P52" s="110"/>
      <c r="Q52" s="110"/>
      <c r="R52" s="110"/>
      <c r="S52" s="111"/>
      <c r="T52" s="110"/>
      <c r="U52" s="110"/>
      <c r="V52" s="110"/>
      <c r="W52" s="111"/>
      <c r="X52" s="3"/>
      <c r="Y52" s="3"/>
      <c r="Z52" s="110"/>
      <c r="AA52" s="3"/>
      <c r="AB52" s="111"/>
    </row>
    <row r="53" spans="1:28" ht="12.75">
      <c r="A53" s="2" t="s">
        <v>54</v>
      </c>
      <c r="B53" s="110"/>
      <c r="C53" s="110"/>
      <c r="D53" s="110"/>
      <c r="E53" s="110"/>
      <c r="F53" s="111"/>
      <c r="G53" s="110"/>
      <c r="H53" s="110"/>
      <c r="I53" s="110"/>
      <c r="J53" s="111"/>
      <c r="K53" s="110"/>
      <c r="L53" s="110"/>
      <c r="M53" s="110"/>
      <c r="N53" s="110"/>
      <c r="O53" s="111"/>
      <c r="P53" s="110"/>
      <c r="Q53" s="110"/>
      <c r="R53" s="110"/>
      <c r="S53" s="111"/>
      <c r="T53" s="110"/>
      <c r="U53" s="110"/>
      <c r="V53" s="110"/>
      <c r="W53" s="111"/>
      <c r="X53" s="110"/>
      <c r="Y53" s="110"/>
      <c r="Z53" s="110"/>
      <c r="AA53" s="3"/>
      <c r="AB53" s="111"/>
    </row>
    <row r="54" spans="1:28" ht="12.75">
      <c r="A54" s="2" t="s">
        <v>55</v>
      </c>
      <c r="B54" s="110"/>
      <c r="C54" s="110"/>
      <c r="D54" s="110"/>
      <c r="E54" s="110"/>
      <c r="F54" s="111"/>
      <c r="G54" s="110"/>
      <c r="H54" s="110"/>
      <c r="I54" s="110"/>
      <c r="J54" s="111"/>
      <c r="K54" s="110"/>
      <c r="L54" s="3"/>
      <c r="M54" s="3"/>
      <c r="N54" s="110"/>
      <c r="O54" s="111"/>
      <c r="P54" s="110"/>
      <c r="Q54" s="110"/>
      <c r="R54" s="110"/>
      <c r="S54" s="111"/>
      <c r="T54" s="110"/>
      <c r="U54" s="110"/>
      <c r="V54" s="110"/>
      <c r="W54" s="111"/>
      <c r="X54" s="3"/>
      <c r="Y54" s="3"/>
      <c r="Z54" s="110"/>
      <c r="AA54" s="3"/>
      <c r="AB54" s="111"/>
    </row>
    <row r="55" spans="1:28" ht="12.75">
      <c r="A55" s="17" t="s">
        <v>56</v>
      </c>
      <c r="B55" s="110"/>
      <c r="C55" s="110"/>
      <c r="D55" s="110"/>
      <c r="E55" s="110"/>
      <c r="F55" s="111"/>
      <c r="G55" s="110"/>
      <c r="H55" s="110"/>
      <c r="I55" s="110"/>
      <c r="J55" s="111"/>
      <c r="K55" s="110"/>
      <c r="L55" s="3"/>
      <c r="M55" s="3"/>
      <c r="N55" s="110"/>
      <c r="O55" s="111"/>
      <c r="P55" s="110"/>
      <c r="Q55" s="110"/>
      <c r="R55" s="110"/>
      <c r="S55" s="111"/>
      <c r="T55" s="110"/>
      <c r="U55" s="110"/>
      <c r="V55" s="110"/>
      <c r="W55" s="111"/>
      <c r="X55" s="3"/>
      <c r="Y55" s="3"/>
      <c r="Z55" s="110"/>
      <c r="AA55" s="3"/>
      <c r="AB55" s="111"/>
    </row>
    <row r="56" spans="1:28" ht="12.75">
      <c r="A56" s="106" t="s">
        <v>57</v>
      </c>
      <c r="B56" s="110"/>
      <c r="C56" s="110"/>
      <c r="D56" s="110"/>
      <c r="E56" s="110"/>
      <c r="F56" s="111"/>
      <c r="G56" s="110"/>
      <c r="H56" s="110"/>
      <c r="I56" s="110"/>
      <c r="J56" s="111"/>
      <c r="K56" s="110"/>
      <c r="L56" s="3"/>
      <c r="M56" s="3"/>
      <c r="N56" s="110"/>
      <c r="O56" s="111"/>
      <c r="P56" s="110"/>
      <c r="Q56" s="110"/>
      <c r="R56" s="110"/>
      <c r="S56" s="111"/>
      <c r="T56" s="110"/>
      <c r="U56" s="110"/>
      <c r="V56" s="110"/>
      <c r="W56" s="111"/>
      <c r="X56" s="3"/>
      <c r="Y56" s="3"/>
      <c r="Z56" s="110"/>
      <c r="AA56" s="3"/>
      <c r="AB56" s="111"/>
    </row>
    <row r="57" spans="1:28" ht="12.75">
      <c r="A57" s="120" t="s">
        <v>621</v>
      </c>
      <c r="B57" s="121"/>
      <c r="C57" s="121"/>
      <c r="D57" s="121"/>
      <c r="E57" s="121"/>
      <c r="F57" s="131"/>
      <c r="G57" s="121"/>
      <c r="H57" s="121"/>
      <c r="I57" s="121"/>
      <c r="J57" s="131"/>
      <c r="K57" s="121"/>
      <c r="L57" s="121"/>
      <c r="M57" s="121"/>
      <c r="N57" s="121"/>
      <c r="O57" s="131"/>
      <c r="P57" s="121"/>
      <c r="Q57" s="121"/>
      <c r="R57" s="121"/>
      <c r="S57" s="131"/>
      <c r="T57" s="121"/>
      <c r="U57" s="121"/>
      <c r="V57" s="121"/>
      <c r="W57" s="131"/>
      <c r="X57" s="132"/>
      <c r="Y57" s="121"/>
      <c r="Z57" s="121"/>
      <c r="AA57" s="121"/>
      <c r="AB57" s="131"/>
    </row>
    <row r="58" spans="1:28" ht="12.75">
      <c r="A58" s="41" t="s">
        <v>58</v>
      </c>
      <c r="B58" s="134"/>
      <c r="C58" s="134"/>
      <c r="D58" s="134"/>
      <c r="E58" s="134"/>
      <c r="F58" s="134"/>
      <c r="G58" s="134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4"/>
      <c r="S58" s="134"/>
      <c r="T58" s="134"/>
      <c r="U58" s="134"/>
      <c r="V58" s="134"/>
      <c r="W58" s="134"/>
      <c r="X58" s="134"/>
      <c r="Y58" s="134"/>
      <c r="Z58" s="134"/>
      <c r="AA58" s="134"/>
      <c r="AB58" s="175"/>
    </row>
    <row r="59" spans="1:28" ht="12.75">
      <c r="A59" s="117" t="s">
        <v>197</v>
      </c>
      <c r="B59" s="107"/>
      <c r="C59" s="107"/>
      <c r="D59" s="107"/>
      <c r="E59" s="107"/>
      <c r="F59" s="118"/>
      <c r="G59" s="107"/>
      <c r="H59" s="107"/>
      <c r="I59" s="107"/>
      <c r="J59" s="118"/>
      <c r="K59" s="107"/>
      <c r="L59" s="107"/>
      <c r="M59" s="107"/>
      <c r="N59" s="107"/>
      <c r="O59" s="118"/>
      <c r="P59" s="107"/>
      <c r="Q59" s="107"/>
      <c r="R59" s="107"/>
      <c r="S59" s="118"/>
      <c r="T59" s="107"/>
      <c r="U59" s="107"/>
      <c r="V59" s="107"/>
      <c r="W59" s="118"/>
      <c r="X59" s="3"/>
      <c r="Y59" s="107"/>
      <c r="Z59" s="107"/>
      <c r="AA59" s="107"/>
      <c r="AB59" s="118"/>
    </row>
    <row r="60" spans="1:28" ht="12.75">
      <c r="A60" s="106" t="s">
        <v>198</v>
      </c>
      <c r="B60" s="110"/>
      <c r="C60" s="110"/>
      <c r="D60" s="110"/>
      <c r="E60" s="110"/>
      <c r="F60" s="111"/>
      <c r="G60" s="110"/>
      <c r="H60" s="110"/>
      <c r="I60" s="110"/>
      <c r="J60" s="111"/>
      <c r="K60" s="110"/>
      <c r="L60" s="110"/>
      <c r="M60" s="110"/>
      <c r="N60" s="110"/>
      <c r="O60" s="111"/>
      <c r="P60" s="110"/>
      <c r="Q60" s="110"/>
      <c r="R60" s="110"/>
      <c r="S60" s="111"/>
      <c r="T60" s="110"/>
      <c r="U60" s="110"/>
      <c r="V60" s="110"/>
      <c r="W60" s="111"/>
      <c r="X60" s="3"/>
      <c r="Y60" s="110"/>
      <c r="Z60" s="110"/>
      <c r="AA60" s="110"/>
      <c r="AB60" s="111"/>
    </row>
    <row r="61" spans="1:28" ht="12.75">
      <c r="A61" s="106" t="s">
        <v>199</v>
      </c>
      <c r="B61" s="110"/>
      <c r="C61" s="110"/>
      <c r="D61" s="110"/>
      <c r="E61" s="110"/>
      <c r="F61" s="111"/>
      <c r="G61" s="110"/>
      <c r="H61" s="110"/>
      <c r="I61" s="110"/>
      <c r="J61" s="111"/>
      <c r="K61" s="110"/>
      <c r="L61" s="110"/>
      <c r="M61" s="110"/>
      <c r="N61" s="110"/>
      <c r="O61" s="111"/>
      <c r="P61" s="110"/>
      <c r="Q61" s="110"/>
      <c r="R61" s="110"/>
      <c r="S61" s="111"/>
      <c r="T61" s="110"/>
      <c r="U61" s="110"/>
      <c r="V61" s="110"/>
      <c r="W61" s="111"/>
      <c r="X61" s="3"/>
      <c r="Y61" s="110"/>
      <c r="Z61" s="110"/>
      <c r="AA61" s="110"/>
      <c r="AB61" s="111"/>
    </row>
    <row r="62" spans="1:28" ht="12.75">
      <c r="A62" s="106" t="s">
        <v>200</v>
      </c>
      <c r="B62" s="110"/>
      <c r="C62" s="110"/>
      <c r="D62" s="110"/>
      <c r="E62" s="110"/>
      <c r="F62" s="111"/>
      <c r="G62" s="110"/>
      <c r="H62" s="110"/>
      <c r="I62" s="110"/>
      <c r="J62" s="111"/>
      <c r="K62" s="110"/>
      <c r="L62" s="110"/>
      <c r="M62" s="110"/>
      <c r="N62" s="110"/>
      <c r="O62" s="111"/>
      <c r="P62" s="110"/>
      <c r="Q62" s="110"/>
      <c r="R62" s="110"/>
      <c r="S62" s="111"/>
      <c r="T62" s="110"/>
      <c r="U62" s="110"/>
      <c r="V62" s="110"/>
      <c r="W62" s="111"/>
      <c r="X62" s="3"/>
      <c r="Y62" s="110"/>
      <c r="Z62" s="110"/>
      <c r="AA62" s="110"/>
      <c r="AB62" s="111"/>
    </row>
    <row r="63" spans="1:28" ht="12.75">
      <c r="A63" s="106" t="s">
        <v>457</v>
      </c>
      <c r="B63" s="110"/>
      <c r="C63" s="110"/>
      <c r="D63" s="110"/>
      <c r="E63" s="110"/>
      <c r="F63" s="111"/>
      <c r="G63" s="110"/>
      <c r="H63" s="110"/>
      <c r="I63" s="110"/>
      <c r="J63" s="111"/>
      <c r="K63" s="110"/>
      <c r="L63" s="110"/>
      <c r="M63" s="110"/>
      <c r="N63" s="110"/>
      <c r="O63" s="111"/>
      <c r="P63" s="110"/>
      <c r="Q63" s="110"/>
      <c r="R63" s="110"/>
      <c r="S63" s="111"/>
      <c r="T63" s="110"/>
      <c r="U63" s="110"/>
      <c r="V63" s="110"/>
      <c r="W63" s="111"/>
      <c r="X63" s="3"/>
      <c r="Y63" s="110"/>
      <c r="Z63" s="110"/>
      <c r="AA63" s="110"/>
      <c r="AB63" s="111"/>
    </row>
    <row r="64" spans="1:28" ht="12.75">
      <c r="A64" s="106" t="s">
        <v>202</v>
      </c>
      <c r="B64" s="110"/>
      <c r="C64" s="110"/>
      <c r="D64" s="110"/>
      <c r="E64" s="110"/>
      <c r="F64" s="111"/>
      <c r="G64" s="110"/>
      <c r="H64" s="110"/>
      <c r="I64" s="110"/>
      <c r="J64" s="111"/>
      <c r="K64" s="110"/>
      <c r="L64" s="110"/>
      <c r="M64" s="110"/>
      <c r="N64" s="110"/>
      <c r="O64" s="111"/>
      <c r="P64" s="110"/>
      <c r="Q64" s="110"/>
      <c r="R64" s="110"/>
      <c r="S64" s="111"/>
      <c r="T64" s="110"/>
      <c r="U64" s="110"/>
      <c r="V64" s="110"/>
      <c r="W64" s="111"/>
      <c r="X64" s="3"/>
      <c r="Y64" s="110"/>
      <c r="Z64" s="110"/>
      <c r="AA64" s="110"/>
      <c r="AB64" s="111"/>
    </row>
    <row r="65" spans="1:28" ht="12.75">
      <c r="A65" s="106" t="s">
        <v>456</v>
      </c>
      <c r="B65" s="110"/>
      <c r="C65" s="110"/>
      <c r="D65" s="110"/>
      <c r="E65" s="110"/>
      <c r="F65" s="111"/>
      <c r="G65" s="110"/>
      <c r="H65" s="110"/>
      <c r="I65" s="110"/>
      <c r="J65" s="111"/>
      <c r="K65" s="110"/>
      <c r="L65" s="110"/>
      <c r="M65" s="110"/>
      <c r="N65" s="110"/>
      <c r="O65" s="111"/>
      <c r="P65" s="110"/>
      <c r="Q65" s="110"/>
      <c r="R65" s="110"/>
      <c r="S65" s="111"/>
      <c r="T65" s="110"/>
      <c r="U65" s="110"/>
      <c r="V65" s="110"/>
      <c r="W65" s="111"/>
      <c r="X65" s="3"/>
      <c r="Y65" s="110"/>
      <c r="Z65" s="110"/>
      <c r="AA65" s="110"/>
      <c r="AB65" s="111"/>
    </row>
    <row r="66" spans="1:28" ht="12.75">
      <c r="A66" s="106" t="s">
        <v>204</v>
      </c>
      <c r="B66" s="110"/>
      <c r="C66" s="110"/>
      <c r="D66" s="110"/>
      <c r="E66" s="110"/>
      <c r="F66" s="111"/>
      <c r="G66" s="110"/>
      <c r="H66" s="110"/>
      <c r="I66" s="110"/>
      <c r="J66" s="111"/>
      <c r="K66" s="110"/>
      <c r="L66" s="110"/>
      <c r="M66" s="110"/>
      <c r="N66" s="110"/>
      <c r="O66" s="111"/>
      <c r="P66" s="110"/>
      <c r="Q66" s="110"/>
      <c r="R66" s="110"/>
      <c r="S66" s="111"/>
      <c r="T66" s="110"/>
      <c r="U66" s="110"/>
      <c r="V66" s="110"/>
      <c r="W66" s="111"/>
      <c r="X66" s="3"/>
      <c r="Y66" s="110"/>
      <c r="Z66" s="110"/>
      <c r="AA66" s="110"/>
      <c r="AB66" s="111"/>
    </row>
    <row r="67" spans="1:28" ht="12.75">
      <c r="A67" s="106" t="s">
        <v>205</v>
      </c>
      <c r="B67" s="110"/>
      <c r="C67" s="110"/>
      <c r="D67" s="110"/>
      <c r="E67" s="110"/>
      <c r="F67" s="111"/>
      <c r="G67" s="110"/>
      <c r="H67" s="110"/>
      <c r="I67" s="110"/>
      <c r="J67" s="111"/>
      <c r="K67" s="110"/>
      <c r="L67" s="110"/>
      <c r="M67" s="110"/>
      <c r="N67" s="110"/>
      <c r="O67" s="111"/>
      <c r="P67" s="110"/>
      <c r="Q67" s="110"/>
      <c r="R67" s="110"/>
      <c r="S67" s="111"/>
      <c r="T67" s="110"/>
      <c r="U67" s="110"/>
      <c r="V67" s="110"/>
      <c r="W67" s="111"/>
      <c r="X67" s="3"/>
      <c r="Y67" s="110"/>
      <c r="Z67" s="110"/>
      <c r="AA67" s="110"/>
      <c r="AB67" s="111"/>
    </row>
    <row r="68" spans="1:28" ht="12.75">
      <c r="A68" s="106" t="s">
        <v>206</v>
      </c>
      <c r="B68" s="110"/>
      <c r="C68" s="110"/>
      <c r="D68" s="110"/>
      <c r="E68" s="110"/>
      <c r="F68" s="111"/>
      <c r="G68" s="110"/>
      <c r="H68" s="110"/>
      <c r="I68" s="110"/>
      <c r="J68" s="111"/>
      <c r="K68" s="110"/>
      <c r="L68" s="110"/>
      <c r="M68" s="110"/>
      <c r="N68" s="110"/>
      <c r="O68" s="111"/>
      <c r="P68" s="110"/>
      <c r="Q68" s="110"/>
      <c r="R68" s="110"/>
      <c r="S68" s="111"/>
      <c r="T68" s="110"/>
      <c r="U68" s="110"/>
      <c r="V68" s="110"/>
      <c r="W68" s="111"/>
      <c r="X68" s="3"/>
      <c r="Y68" s="110"/>
      <c r="Z68" s="110"/>
      <c r="AA68" s="110"/>
      <c r="AB68" s="111"/>
    </row>
    <row r="69" spans="1:28" ht="15.75">
      <c r="A69" s="56" t="s">
        <v>59</v>
      </c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  <c r="S69" s="137"/>
      <c r="T69" s="137"/>
      <c r="U69" s="137"/>
      <c r="V69" s="137"/>
      <c r="W69" s="137"/>
      <c r="X69" s="137"/>
      <c r="Y69" s="137"/>
      <c r="Z69" s="137"/>
      <c r="AA69" s="137"/>
      <c r="AB69" s="185"/>
    </row>
    <row r="70" spans="1:28" ht="12.75">
      <c r="A70" s="41" t="s">
        <v>60</v>
      </c>
      <c r="B70" s="134"/>
      <c r="C70" s="134"/>
      <c r="D70" s="134"/>
      <c r="E70" s="134"/>
      <c r="F70" s="134"/>
      <c r="G70" s="134"/>
      <c r="H70" s="134"/>
      <c r="I70" s="134"/>
      <c r="J70" s="134"/>
      <c r="K70" s="134"/>
      <c r="L70" s="134"/>
      <c r="M70" s="134"/>
      <c r="N70" s="134"/>
      <c r="O70" s="134"/>
      <c r="P70" s="134"/>
      <c r="Q70" s="134"/>
      <c r="R70" s="134"/>
      <c r="S70" s="134"/>
      <c r="T70" s="134"/>
      <c r="U70" s="134"/>
      <c r="V70" s="134"/>
      <c r="W70" s="134"/>
      <c r="X70" s="134"/>
      <c r="Y70" s="134"/>
      <c r="Z70" s="134"/>
      <c r="AA70" s="134"/>
      <c r="AB70" s="175"/>
    </row>
    <row r="71" spans="1:28" ht="12.75">
      <c r="A71" s="117" t="s">
        <v>211</v>
      </c>
      <c r="B71" s="107"/>
      <c r="C71" s="107"/>
      <c r="D71" s="107"/>
      <c r="E71" s="107"/>
      <c r="F71" s="118"/>
      <c r="G71" s="107"/>
      <c r="H71" s="107"/>
      <c r="I71" s="107"/>
      <c r="J71" s="118"/>
      <c r="K71" s="107"/>
      <c r="L71" s="5"/>
      <c r="M71" s="5"/>
      <c r="N71" s="107"/>
      <c r="O71" s="118"/>
      <c r="P71" s="107"/>
      <c r="Q71" s="107"/>
      <c r="R71" s="107"/>
      <c r="S71" s="118"/>
      <c r="T71" s="107"/>
      <c r="U71" s="107"/>
      <c r="V71" s="107"/>
      <c r="W71" s="118"/>
      <c r="X71" s="5"/>
      <c r="Y71" s="5"/>
      <c r="Z71" s="107"/>
      <c r="AA71" s="107"/>
      <c r="AB71" s="118"/>
    </row>
    <row r="72" spans="1:28" ht="12.75">
      <c r="A72" s="106" t="s">
        <v>207</v>
      </c>
      <c r="B72" s="110"/>
      <c r="C72" s="110"/>
      <c r="D72" s="110"/>
      <c r="E72" s="110"/>
      <c r="F72" s="111"/>
      <c r="G72" s="110"/>
      <c r="H72" s="110"/>
      <c r="I72" s="110"/>
      <c r="J72" s="111"/>
      <c r="K72" s="110"/>
      <c r="L72" s="3"/>
      <c r="M72" s="3"/>
      <c r="N72" s="110"/>
      <c r="O72" s="111"/>
      <c r="P72" s="110"/>
      <c r="Q72" s="110"/>
      <c r="R72" s="110"/>
      <c r="S72" s="111"/>
      <c r="T72" s="110"/>
      <c r="U72" s="110"/>
      <c r="V72" s="110"/>
      <c r="W72" s="111"/>
      <c r="X72" s="3"/>
      <c r="Y72" s="3"/>
      <c r="Z72" s="110"/>
      <c r="AA72" s="110"/>
      <c r="AB72" s="111"/>
    </row>
    <row r="73" spans="1:28" ht="12.75">
      <c r="A73" s="2" t="s">
        <v>475</v>
      </c>
      <c r="B73" s="110"/>
      <c r="C73" s="110"/>
      <c r="D73" s="110"/>
      <c r="E73" s="110"/>
      <c r="F73" s="111"/>
      <c r="G73" s="110"/>
      <c r="H73" s="110"/>
      <c r="I73" s="110"/>
      <c r="J73" s="111"/>
      <c r="K73" s="110"/>
      <c r="L73" s="3"/>
      <c r="M73" s="3"/>
      <c r="N73" s="110"/>
      <c r="O73" s="111"/>
      <c r="P73" s="110"/>
      <c r="Q73" s="110"/>
      <c r="R73" s="110"/>
      <c r="S73" s="111"/>
      <c r="T73" s="110"/>
      <c r="U73" s="110"/>
      <c r="V73" s="110"/>
      <c r="W73" s="111"/>
      <c r="X73" s="3"/>
      <c r="Y73" s="3"/>
      <c r="Z73" s="110"/>
      <c r="AA73" s="110"/>
      <c r="AB73" s="111"/>
    </row>
    <row r="74" spans="1:28" ht="12.75">
      <c r="A74" s="106" t="s">
        <v>208</v>
      </c>
      <c r="B74" s="110"/>
      <c r="C74" s="110"/>
      <c r="D74" s="110"/>
      <c r="E74" s="110"/>
      <c r="F74" s="111"/>
      <c r="G74" s="110"/>
      <c r="H74" s="110"/>
      <c r="I74" s="110"/>
      <c r="J74" s="111"/>
      <c r="K74" s="110"/>
      <c r="L74" s="110"/>
      <c r="M74" s="110"/>
      <c r="N74" s="110"/>
      <c r="O74" s="111"/>
      <c r="P74" s="110"/>
      <c r="Q74" s="110"/>
      <c r="R74" s="110"/>
      <c r="S74" s="111"/>
      <c r="T74" s="110"/>
      <c r="U74" s="110"/>
      <c r="V74" s="110"/>
      <c r="W74" s="111"/>
      <c r="X74" s="109"/>
      <c r="Y74" s="110"/>
      <c r="Z74" s="110"/>
      <c r="AA74" s="110"/>
      <c r="AB74" s="111"/>
    </row>
    <row r="75" spans="1:28" ht="12.75">
      <c r="A75" s="106" t="s">
        <v>209</v>
      </c>
      <c r="B75" s="110"/>
      <c r="C75" s="110"/>
      <c r="D75" s="110"/>
      <c r="E75" s="110"/>
      <c r="F75" s="111"/>
      <c r="G75" s="110"/>
      <c r="H75" s="110"/>
      <c r="I75" s="110"/>
      <c r="J75" s="111"/>
      <c r="K75" s="110"/>
      <c r="L75" s="110"/>
      <c r="M75" s="110"/>
      <c r="N75" s="110"/>
      <c r="O75" s="111"/>
      <c r="P75" s="110"/>
      <c r="Q75" s="110"/>
      <c r="R75" s="110"/>
      <c r="S75" s="111"/>
      <c r="T75" s="110"/>
      <c r="U75" s="110"/>
      <c r="V75" s="110"/>
      <c r="W75" s="111"/>
      <c r="X75" s="109"/>
      <c r="Y75" s="110"/>
      <c r="Z75" s="110"/>
      <c r="AA75" s="110"/>
      <c r="AB75" s="111"/>
    </row>
    <row r="76" spans="1:28" ht="12.75">
      <c r="A76" s="106" t="s">
        <v>210</v>
      </c>
      <c r="B76" s="110"/>
      <c r="C76" s="110"/>
      <c r="D76" s="110"/>
      <c r="E76" s="110"/>
      <c r="F76" s="111"/>
      <c r="G76" s="110"/>
      <c r="H76" s="110"/>
      <c r="I76" s="110"/>
      <c r="J76" s="111"/>
      <c r="K76" s="110"/>
      <c r="L76" s="110"/>
      <c r="M76" s="110"/>
      <c r="N76" s="110"/>
      <c r="O76" s="111"/>
      <c r="P76" s="110"/>
      <c r="Q76" s="110"/>
      <c r="R76" s="110"/>
      <c r="S76" s="111"/>
      <c r="T76" s="110"/>
      <c r="U76" s="110"/>
      <c r="V76" s="110"/>
      <c r="W76" s="111"/>
      <c r="X76" s="109"/>
      <c r="Y76" s="110"/>
      <c r="Z76" s="110"/>
      <c r="AA76" s="110"/>
      <c r="AB76" s="111"/>
    </row>
    <row r="77" spans="1:28" ht="12.75">
      <c r="A77" s="120"/>
      <c r="B77" s="121"/>
      <c r="C77" s="121"/>
      <c r="D77" s="121"/>
      <c r="E77" s="121"/>
      <c r="F77" s="131"/>
      <c r="G77" s="121"/>
      <c r="H77" s="121"/>
      <c r="I77" s="121"/>
      <c r="J77" s="131"/>
      <c r="K77" s="121"/>
      <c r="L77" s="121"/>
      <c r="M77" s="121"/>
      <c r="N77" s="121"/>
      <c r="O77" s="131"/>
      <c r="P77" s="121"/>
      <c r="Q77" s="121"/>
      <c r="R77" s="121"/>
      <c r="S77" s="131"/>
      <c r="T77" s="121"/>
      <c r="U77" s="121"/>
      <c r="V77" s="121"/>
      <c r="W77" s="131"/>
      <c r="X77" s="132"/>
      <c r="Y77" s="121"/>
      <c r="Z77" s="121"/>
      <c r="AA77" s="121"/>
      <c r="AB77" s="131"/>
    </row>
    <row r="78" spans="1:28" ht="12.75">
      <c r="A78" s="41" t="s">
        <v>61</v>
      </c>
      <c r="B78" s="134"/>
      <c r="C78" s="134"/>
      <c r="D78" s="134"/>
      <c r="E78" s="134"/>
      <c r="F78" s="134"/>
      <c r="G78" s="134"/>
      <c r="H78" s="134"/>
      <c r="I78" s="134"/>
      <c r="J78" s="134"/>
      <c r="K78" s="134"/>
      <c r="L78" s="134"/>
      <c r="M78" s="134"/>
      <c r="N78" s="134"/>
      <c r="O78" s="134"/>
      <c r="P78" s="134"/>
      <c r="Q78" s="134"/>
      <c r="R78" s="134"/>
      <c r="S78" s="134"/>
      <c r="T78" s="134"/>
      <c r="U78" s="134"/>
      <c r="V78" s="134"/>
      <c r="W78" s="134"/>
      <c r="X78" s="134"/>
      <c r="Y78" s="134"/>
      <c r="Z78" s="134"/>
      <c r="AA78" s="134"/>
      <c r="AB78" s="175"/>
    </row>
    <row r="79" spans="1:28" ht="12.75">
      <c r="A79" s="117" t="s">
        <v>213</v>
      </c>
      <c r="B79" s="107"/>
      <c r="C79" s="107"/>
      <c r="D79" s="107"/>
      <c r="E79" s="107"/>
      <c r="F79" s="118"/>
      <c r="G79" s="107"/>
      <c r="H79" s="107"/>
      <c r="I79" s="107"/>
      <c r="J79" s="118"/>
      <c r="K79" s="107"/>
      <c r="L79" s="107"/>
      <c r="M79" s="107"/>
      <c r="N79" s="107"/>
      <c r="O79" s="118"/>
      <c r="P79" s="107"/>
      <c r="Q79" s="107"/>
      <c r="R79" s="107"/>
      <c r="S79" s="118"/>
      <c r="T79" s="107"/>
      <c r="U79" s="107"/>
      <c r="V79" s="107"/>
      <c r="W79" s="118"/>
      <c r="X79" s="108"/>
      <c r="Y79" s="107"/>
      <c r="Z79" s="107"/>
      <c r="AA79" s="107"/>
      <c r="AB79" s="118"/>
    </row>
    <row r="80" spans="1:28" ht="12.75">
      <c r="A80" s="106" t="s">
        <v>62</v>
      </c>
      <c r="B80" s="110"/>
      <c r="C80" s="110"/>
      <c r="D80" s="110"/>
      <c r="E80" s="110"/>
      <c r="F80" s="111"/>
      <c r="G80" s="110"/>
      <c r="H80" s="110"/>
      <c r="I80" s="110"/>
      <c r="J80" s="111"/>
      <c r="K80" s="110"/>
      <c r="L80" s="110"/>
      <c r="M80" s="110"/>
      <c r="N80" s="110"/>
      <c r="O80" s="111"/>
      <c r="P80" s="110"/>
      <c r="Q80" s="110"/>
      <c r="R80" s="110"/>
      <c r="S80" s="111"/>
      <c r="T80" s="110"/>
      <c r="U80" s="110"/>
      <c r="V80" s="110"/>
      <c r="W80" s="111"/>
      <c r="X80" s="109"/>
      <c r="Y80" s="110"/>
      <c r="Z80" s="110"/>
      <c r="AA80" s="110"/>
      <c r="AB80" s="111"/>
    </row>
    <row r="81" spans="1:28" ht="12.75">
      <c r="A81" s="106" t="s">
        <v>63</v>
      </c>
      <c r="B81" s="110"/>
      <c r="C81" s="110"/>
      <c r="D81" s="110"/>
      <c r="E81" s="110"/>
      <c r="F81" s="111"/>
      <c r="G81" s="110"/>
      <c r="H81" s="110"/>
      <c r="I81" s="110"/>
      <c r="J81" s="111"/>
      <c r="K81" s="110"/>
      <c r="L81" s="110"/>
      <c r="M81" s="110"/>
      <c r="N81" s="110"/>
      <c r="O81" s="111"/>
      <c r="P81" s="110"/>
      <c r="Q81" s="110"/>
      <c r="R81" s="110"/>
      <c r="S81" s="111"/>
      <c r="T81" s="110"/>
      <c r="U81" s="110"/>
      <c r="V81" s="110"/>
      <c r="W81" s="111"/>
      <c r="X81" s="109"/>
      <c r="Y81" s="110"/>
      <c r="Z81" s="110"/>
      <c r="AA81" s="110"/>
      <c r="AB81" s="111"/>
    </row>
    <row r="82" spans="1:28" ht="12.75">
      <c r="A82" s="106" t="s">
        <v>64</v>
      </c>
      <c r="B82" s="110"/>
      <c r="C82" s="110"/>
      <c r="D82" s="110"/>
      <c r="E82" s="110"/>
      <c r="F82" s="111"/>
      <c r="G82" s="110"/>
      <c r="H82" s="110"/>
      <c r="I82" s="110"/>
      <c r="J82" s="111"/>
      <c r="K82" s="110"/>
      <c r="L82" s="110"/>
      <c r="M82" s="110"/>
      <c r="N82" s="110"/>
      <c r="O82" s="111"/>
      <c r="P82" s="110"/>
      <c r="Q82" s="110"/>
      <c r="R82" s="110"/>
      <c r="S82" s="111"/>
      <c r="T82" s="110"/>
      <c r="U82" s="110"/>
      <c r="V82" s="110"/>
      <c r="W82" s="111"/>
      <c r="X82" s="109"/>
      <c r="Y82" s="110"/>
      <c r="Z82" s="110"/>
      <c r="AA82" s="110"/>
      <c r="AB82" s="111"/>
    </row>
    <row r="83" spans="1:28" ht="12.75">
      <c r="A83" s="133"/>
      <c r="B83" s="110"/>
      <c r="C83" s="110"/>
      <c r="D83" s="110"/>
      <c r="E83" s="110"/>
      <c r="F83" s="111"/>
      <c r="G83" s="110"/>
      <c r="H83" s="110"/>
      <c r="I83" s="110"/>
      <c r="J83" s="111"/>
      <c r="K83" s="110"/>
      <c r="L83" s="110"/>
      <c r="M83" s="110"/>
      <c r="N83" s="110"/>
      <c r="O83" s="111"/>
      <c r="P83" s="110"/>
      <c r="Q83" s="110"/>
      <c r="R83" s="110"/>
      <c r="S83" s="111"/>
      <c r="T83" s="110"/>
      <c r="U83" s="110"/>
      <c r="V83" s="110"/>
      <c r="W83" s="111"/>
      <c r="X83" s="109"/>
      <c r="Y83" s="110"/>
      <c r="Z83" s="110"/>
      <c r="AA83" s="110"/>
      <c r="AB83" s="111"/>
    </row>
    <row r="84" spans="1:28" ht="12.75">
      <c r="A84" s="41" t="s">
        <v>158</v>
      </c>
      <c r="B84" s="134"/>
      <c r="C84" s="134"/>
      <c r="D84" s="134"/>
      <c r="E84" s="134"/>
      <c r="F84" s="134"/>
      <c r="G84" s="134"/>
      <c r="H84" s="134"/>
      <c r="I84" s="134"/>
      <c r="J84" s="134"/>
      <c r="K84" s="134"/>
      <c r="L84" s="134"/>
      <c r="M84" s="134"/>
      <c r="N84" s="134"/>
      <c r="O84" s="134"/>
      <c r="P84" s="134"/>
      <c r="Q84" s="134"/>
      <c r="R84" s="134"/>
      <c r="S84" s="134"/>
      <c r="T84" s="134"/>
      <c r="U84" s="134"/>
      <c r="V84" s="134"/>
      <c r="W84" s="134"/>
      <c r="X84" s="134"/>
      <c r="Y84" s="134"/>
      <c r="Z84" s="134"/>
      <c r="AA84" s="134"/>
      <c r="AB84" s="175"/>
    </row>
    <row r="85" spans="1:28" ht="12.75">
      <c r="A85" s="117" t="s">
        <v>214</v>
      </c>
      <c r="B85" s="107"/>
      <c r="C85" s="107"/>
      <c r="D85" s="107"/>
      <c r="E85" s="107"/>
      <c r="F85" s="118"/>
      <c r="G85" s="107"/>
      <c r="H85" s="107"/>
      <c r="I85" s="107"/>
      <c r="J85" s="118"/>
      <c r="K85" s="107"/>
      <c r="L85" s="107"/>
      <c r="M85" s="107"/>
      <c r="N85" s="107"/>
      <c r="O85" s="118"/>
      <c r="P85" s="107"/>
      <c r="Q85" s="107"/>
      <c r="R85" s="107"/>
      <c r="S85" s="118"/>
      <c r="T85" s="107"/>
      <c r="U85" s="107"/>
      <c r="V85" s="107"/>
      <c r="W85" s="118"/>
      <c r="X85" s="5"/>
      <c r="Y85" s="107"/>
      <c r="Z85" s="107"/>
      <c r="AA85" s="107"/>
      <c r="AB85" s="118"/>
    </row>
    <row r="86" spans="1:28" ht="12.75">
      <c r="A86" s="106" t="s">
        <v>215</v>
      </c>
      <c r="B86" s="110"/>
      <c r="C86" s="110"/>
      <c r="D86" s="110"/>
      <c r="E86" s="110"/>
      <c r="F86" s="111"/>
      <c r="G86" s="110"/>
      <c r="H86" s="110"/>
      <c r="I86" s="110"/>
      <c r="J86" s="111"/>
      <c r="K86" s="110"/>
      <c r="L86" s="110"/>
      <c r="M86" s="110"/>
      <c r="N86" s="110"/>
      <c r="O86" s="111"/>
      <c r="P86" s="110"/>
      <c r="Q86" s="110"/>
      <c r="R86" s="110"/>
      <c r="S86" s="111"/>
      <c r="T86" s="110"/>
      <c r="U86" s="110"/>
      <c r="V86" s="110"/>
      <c r="W86" s="111"/>
      <c r="X86" s="3"/>
      <c r="Y86" s="110"/>
      <c r="Z86" s="110"/>
      <c r="AA86" s="110"/>
      <c r="AB86" s="111"/>
    </row>
    <row r="87" spans="1:28" ht="12.75">
      <c r="A87" s="106" t="s">
        <v>216</v>
      </c>
      <c r="B87" s="110"/>
      <c r="C87" s="110"/>
      <c r="D87" s="110"/>
      <c r="E87" s="110"/>
      <c r="F87" s="111"/>
      <c r="G87" s="110"/>
      <c r="H87" s="110"/>
      <c r="I87" s="110"/>
      <c r="J87" s="111"/>
      <c r="K87" s="110"/>
      <c r="L87" s="110"/>
      <c r="M87" s="110"/>
      <c r="N87" s="110"/>
      <c r="O87" s="111"/>
      <c r="P87" s="110"/>
      <c r="Q87" s="110"/>
      <c r="R87" s="110"/>
      <c r="S87" s="111"/>
      <c r="T87" s="110"/>
      <c r="U87" s="110"/>
      <c r="V87" s="110"/>
      <c r="W87" s="111"/>
      <c r="X87" s="3"/>
      <c r="Y87" s="3"/>
      <c r="Z87" s="3"/>
      <c r="AA87" s="110"/>
      <c r="AB87" s="111"/>
    </row>
    <row r="88" spans="1:28" ht="12.75">
      <c r="A88" s="106" t="s">
        <v>217</v>
      </c>
      <c r="B88" s="110"/>
      <c r="C88" s="110"/>
      <c r="D88" s="110"/>
      <c r="E88" s="110"/>
      <c r="F88" s="111"/>
      <c r="G88" s="110"/>
      <c r="H88" s="110"/>
      <c r="I88" s="110"/>
      <c r="J88" s="111"/>
      <c r="K88" s="110"/>
      <c r="L88" s="110"/>
      <c r="M88" s="110"/>
      <c r="N88" s="110"/>
      <c r="O88" s="111"/>
      <c r="P88" s="110"/>
      <c r="Q88" s="110"/>
      <c r="R88" s="110"/>
      <c r="S88" s="111"/>
      <c r="T88" s="110"/>
      <c r="U88" s="110"/>
      <c r="V88" s="110"/>
      <c r="W88" s="111"/>
      <c r="X88" s="3"/>
      <c r="Y88" s="110"/>
      <c r="Z88" s="110"/>
      <c r="AA88" s="110"/>
      <c r="AB88" s="111"/>
    </row>
    <row r="89" spans="1:28" ht="12.75">
      <c r="A89" s="106" t="s">
        <v>218</v>
      </c>
      <c r="B89" s="110"/>
      <c r="C89" s="110"/>
      <c r="D89" s="110"/>
      <c r="E89" s="110"/>
      <c r="F89" s="111"/>
      <c r="G89" s="110"/>
      <c r="H89" s="110"/>
      <c r="I89" s="110"/>
      <c r="J89" s="111"/>
      <c r="K89" s="110"/>
      <c r="L89" s="110"/>
      <c r="M89" s="110"/>
      <c r="N89" s="110"/>
      <c r="O89" s="111"/>
      <c r="P89" s="110"/>
      <c r="Q89" s="110"/>
      <c r="R89" s="110"/>
      <c r="S89" s="111"/>
      <c r="T89" s="110"/>
      <c r="U89" s="110"/>
      <c r="V89" s="110"/>
      <c r="W89" s="111"/>
      <c r="X89" s="3"/>
      <c r="Y89" s="110"/>
      <c r="Z89" s="110"/>
      <c r="AA89" s="110"/>
      <c r="AB89" s="111"/>
    </row>
    <row r="90" spans="1:28" ht="12.75">
      <c r="A90" s="106" t="s">
        <v>219</v>
      </c>
      <c r="B90" s="110"/>
      <c r="C90" s="110"/>
      <c r="D90" s="110"/>
      <c r="E90" s="110"/>
      <c r="F90" s="111"/>
      <c r="G90" s="110"/>
      <c r="H90" s="110"/>
      <c r="I90" s="110"/>
      <c r="J90" s="111"/>
      <c r="K90" s="110"/>
      <c r="L90" s="110"/>
      <c r="M90" s="110"/>
      <c r="N90" s="110"/>
      <c r="O90" s="111"/>
      <c r="P90" s="110"/>
      <c r="Q90" s="110"/>
      <c r="R90" s="110"/>
      <c r="S90" s="111"/>
      <c r="T90" s="110"/>
      <c r="U90" s="110"/>
      <c r="V90" s="110"/>
      <c r="W90" s="111"/>
      <c r="X90" s="3"/>
      <c r="Y90" s="110"/>
      <c r="Z90" s="110"/>
      <c r="AA90" s="110"/>
      <c r="AB90" s="111"/>
    </row>
    <row r="91" spans="1:28" ht="12.75">
      <c r="A91" s="106" t="s">
        <v>220</v>
      </c>
      <c r="B91" s="110"/>
      <c r="C91" s="110"/>
      <c r="D91" s="110"/>
      <c r="E91" s="110"/>
      <c r="F91" s="111"/>
      <c r="G91" s="110"/>
      <c r="H91" s="110"/>
      <c r="I91" s="110"/>
      <c r="J91" s="111"/>
      <c r="K91" s="110"/>
      <c r="L91" s="110"/>
      <c r="M91" s="110"/>
      <c r="N91" s="110"/>
      <c r="O91" s="111"/>
      <c r="P91" s="110"/>
      <c r="Q91" s="110"/>
      <c r="R91" s="110"/>
      <c r="S91" s="111"/>
      <c r="T91" s="110"/>
      <c r="U91" s="110"/>
      <c r="V91" s="110"/>
      <c r="W91" s="111"/>
      <c r="X91" s="3"/>
      <c r="Y91" s="110"/>
      <c r="Z91" s="110"/>
      <c r="AA91" s="110"/>
      <c r="AB91" s="111"/>
    </row>
    <row r="92" spans="1:28" ht="12.75">
      <c r="A92" s="106" t="s">
        <v>221</v>
      </c>
      <c r="B92" s="110"/>
      <c r="C92" s="110"/>
      <c r="D92" s="110"/>
      <c r="E92" s="110"/>
      <c r="F92" s="111"/>
      <c r="G92" s="110"/>
      <c r="H92" s="110"/>
      <c r="I92" s="110"/>
      <c r="J92" s="111"/>
      <c r="K92" s="110"/>
      <c r="L92" s="110"/>
      <c r="M92" s="110"/>
      <c r="N92" s="110"/>
      <c r="O92" s="111"/>
      <c r="P92" s="110"/>
      <c r="Q92" s="110"/>
      <c r="R92" s="110"/>
      <c r="S92" s="111"/>
      <c r="T92" s="110"/>
      <c r="U92" s="110"/>
      <c r="V92" s="110"/>
      <c r="W92" s="111"/>
      <c r="X92" s="3"/>
      <c r="Y92" s="110"/>
      <c r="Z92" s="110"/>
      <c r="AA92" s="110"/>
      <c r="AB92" s="111"/>
    </row>
    <row r="93" spans="1:28" ht="12.75">
      <c r="A93" s="106" t="s">
        <v>222</v>
      </c>
      <c r="B93" s="110"/>
      <c r="C93" s="110"/>
      <c r="D93" s="110"/>
      <c r="E93" s="110"/>
      <c r="F93" s="111"/>
      <c r="G93" s="110"/>
      <c r="H93" s="110"/>
      <c r="I93" s="110"/>
      <c r="J93" s="111"/>
      <c r="K93" s="110"/>
      <c r="L93" s="110"/>
      <c r="M93" s="110"/>
      <c r="N93" s="110"/>
      <c r="O93" s="111"/>
      <c r="P93" s="110"/>
      <c r="Q93" s="110"/>
      <c r="R93" s="110"/>
      <c r="S93" s="111"/>
      <c r="T93" s="110"/>
      <c r="U93" s="110"/>
      <c r="V93" s="110"/>
      <c r="W93" s="111"/>
      <c r="X93" s="3"/>
      <c r="Y93" s="110"/>
      <c r="Z93" s="110"/>
      <c r="AA93" s="110"/>
      <c r="AB93" s="111"/>
    </row>
    <row r="94" spans="1:28" ht="12.75">
      <c r="A94" s="106" t="s">
        <v>223</v>
      </c>
      <c r="B94" s="110"/>
      <c r="C94" s="110"/>
      <c r="D94" s="110"/>
      <c r="E94" s="110"/>
      <c r="F94" s="111"/>
      <c r="G94" s="110"/>
      <c r="H94" s="110"/>
      <c r="I94" s="110"/>
      <c r="J94" s="111"/>
      <c r="K94" s="110"/>
      <c r="L94" s="110"/>
      <c r="M94" s="110"/>
      <c r="N94" s="110"/>
      <c r="O94" s="111"/>
      <c r="P94" s="110"/>
      <c r="Q94" s="110"/>
      <c r="R94" s="110"/>
      <c r="S94" s="111"/>
      <c r="T94" s="110"/>
      <c r="U94" s="110"/>
      <c r="V94" s="110"/>
      <c r="W94" s="111"/>
      <c r="X94" s="109"/>
      <c r="Y94" s="110"/>
      <c r="Z94" s="110"/>
      <c r="AA94" s="110"/>
      <c r="AB94" s="111"/>
    </row>
    <row r="95" spans="1:28" ht="12.75">
      <c r="A95" s="106" t="s">
        <v>224</v>
      </c>
      <c r="B95" s="110"/>
      <c r="C95" s="110"/>
      <c r="D95" s="110"/>
      <c r="E95" s="110"/>
      <c r="F95" s="111"/>
      <c r="G95" s="110"/>
      <c r="H95" s="110"/>
      <c r="I95" s="110"/>
      <c r="J95" s="111"/>
      <c r="K95" s="110"/>
      <c r="L95" s="110"/>
      <c r="M95" s="110"/>
      <c r="N95" s="110"/>
      <c r="O95" s="111"/>
      <c r="P95" s="110"/>
      <c r="Q95" s="110"/>
      <c r="R95" s="110"/>
      <c r="S95" s="111"/>
      <c r="T95" s="110"/>
      <c r="U95" s="110"/>
      <c r="V95" s="110"/>
      <c r="W95" s="111"/>
      <c r="X95" s="109"/>
      <c r="Y95" s="110"/>
      <c r="Z95" s="110"/>
      <c r="AA95" s="110"/>
      <c r="AB95" s="111"/>
    </row>
    <row r="96" spans="1:28" ht="12.75">
      <c r="A96" s="106" t="s">
        <v>405</v>
      </c>
      <c r="B96" s="110"/>
      <c r="C96" s="110"/>
      <c r="D96" s="110"/>
      <c r="E96" s="110"/>
      <c r="F96" s="111"/>
      <c r="G96" s="110"/>
      <c r="H96" s="110"/>
      <c r="I96" s="110"/>
      <c r="J96" s="111"/>
      <c r="K96" s="110"/>
      <c r="L96" s="110"/>
      <c r="M96" s="110"/>
      <c r="N96" s="110"/>
      <c r="O96" s="111"/>
      <c r="P96" s="110"/>
      <c r="Q96" s="110"/>
      <c r="R96" s="110"/>
      <c r="S96" s="111"/>
      <c r="T96" s="110"/>
      <c r="U96" s="110"/>
      <c r="V96" s="110"/>
      <c r="W96" s="111"/>
      <c r="X96" s="109"/>
      <c r="Y96" s="110"/>
      <c r="Z96" s="110"/>
      <c r="AA96" s="110"/>
      <c r="AB96" s="111"/>
    </row>
    <row r="97" spans="1:28" ht="12.75">
      <c r="A97" s="106" t="s">
        <v>225</v>
      </c>
      <c r="B97" s="110"/>
      <c r="C97" s="110"/>
      <c r="D97" s="110"/>
      <c r="E97" s="110"/>
      <c r="F97" s="111"/>
      <c r="G97" s="110"/>
      <c r="H97" s="110"/>
      <c r="I97" s="110"/>
      <c r="J97" s="111"/>
      <c r="K97" s="110"/>
      <c r="L97" s="110"/>
      <c r="M97" s="110"/>
      <c r="N97" s="110"/>
      <c r="O97" s="111"/>
      <c r="P97" s="110"/>
      <c r="Q97" s="110"/>
      <c r="R97" s="110"/>
      <c r="S97" s="111"/>
      <c r="T97" s="110"/>
      <c r="U97" s="110"/>
      <c r="V97" s="110"/>
      <c r="W97" s="111"/>
      <c r="X97" s="109"/>
      <c r="Y97" s="110"/>
      <c r="Z97" s="110"/>
      <c r="AA97" s="110"/>
      <c r="AB97" s="111"/>
    </row>
    <row r="98" spans="1:28" ht="12.75">
      <c r="A98" s="120" t="s">
        <v>590</v>
      </c>
      <c r="B98" s="121"/>
      <c r="C98" s="121"/>
      <c r="D98" s="121"/>
      <c r="E98" s="121"/>
      <c r="F98" s="131"/>
      <c r="G98" s="121"/>
      <c r="H98" s="121"/>
      <c r="I98" s="121"/>
      <c r="J98" s="131"/>
      <c r="K98" s="121"/>
      <c r="L98" s="121"/>
      <c r="M98" s="121"/>
      <c r="N98" s="121"/>
      <c r="O98" s="131"/>
      <c r="P98" s="121"/>
      <c r="Q98" s="121"/>
      <c r="R98" s="121"/>
      <c r="S98" s="131"/>
      <c r="T98" s="121"/>
      <c r="U98" s="121"/>
      <c r="V98" s="121"/>
      <c r="W98" s="131"/>
      <c r="X98" s="132"/>
      <c r="Y98" s="121"/>
      <c r="Z98" s="121"/>
      <c r="AA98" s="121"/>
      <c r="AB98" s="131"/>
    </row>
    <row r="99" spans="1:28" ht="12.75">
      <c r="A99" s="120" t="s">
        <v>641</v>
      </c>
      <c r="B99" s="121"/>
      <c r="C99" s="121"/>
      <c r="D99" s="121"/>
      <c r="E99" s="121"/>
      <c r="F99" s="131"/>
      <c r="G99" s="121"/>
      <c r="H99" s="121"/>
      <c r="I99" s="121"/>
      <c r="J99" s="131"/>
      <c r="K99" s="121"/>
      <c r="L99" s="121"/>
      <c r="M99" s="121"/>
      <c r="N99" s="121"/>
      <c r="O99" s="131"/>
      <c r="P99" s="121"/>
      <c r="Q99" s="121"/>
      <c r="R99" s="121"/>
      <c r="S99" s="131"/>
      <c r="T99" s="121"/>
      <c r="U99" s="121"/>
      <c r="V99" s="121"/>
      <c r="W99" s="131"/>
      <c r="X99" s="132"/>
      <c r="Y99" s="132"/>
      <c r="Z99" s="132"/>
      <c r="AA99" s="121"/>
      <c r="AB99" s="131"/>
    </row>
    <row r="100" spans="1:28" ht="12.75">
      <c r="A100" s="41" t="s">
        <v>65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75"/>
    </row>
    <row r="101" spans="1:28" ht="12.75">
      <c r="A101" s="117" t="s">
        <v>520</v>
      </c>
      <c r="B101" s="107"/>
      <c r="C101" s="107"/>
      <c r="D101" s="107"/>
      <c r="E101" s="107"/>
      <c r="F101" s="118"/>
      <c r="G101" s="107"/>
      <c r="H101" s="107"/>
      <c r="I101" s="107"/>
      <c r="J101" s="118"/>
      <c r="K101" s="107"/>
      <c r="L101" s="107"/>
      <c r="M101" s="107"/>
      <c r="N101" s="107"/>
      <c r="O101" s="118"/>
      <c r="P101" s="107"/>
      <c r="Q101" s="107"/>
      <c r="R101" s="107"/>
      <c r="S101" s="118"/>
      <c r="T101" s="107"/>
      <c r="U101" s="107"/>
      <c r="V101" s="107"/>
      <c r="W101" s="118"/>
      <c r="X101" s="5"/>
      <c r="Y101" s="107"/>
      <c r="Z101" s="107"/>
      <c r="AA101" s="107"/>
      <c r="AB101" s="118"/>
    </row>
    <row r="102" spans="1:28" ht="12.75">
      <c r="A102" s="106" t="s">
        <v>226</v>
      </c>
      <c r="B102" s="110"/>
      <c r="C102" s="110"/>
      <c r="D102" s="110"/>
      <c r="E102" s="110"/>
      <c r="F102" s="111"/>
      <c r="G102" s="110"/>
      <c r="H102" s="110"/>
      <c r="I102" s="110"/>
      <c r="J102" s="111"/>
      <c r="K102" s="110"/>
      <c r="L102" s="110"/>
      <c r="M102" s="110"/>
      <c r="N102" s="110"/>
      <c r="O102" s="111"/>
      <c r="P102" s="110"/>
      <c r="Q102" s="110"/>
      <c r="R102" s="110"/>
      <c r="S102" s="111"/>
      <c r="T102" s="110"/>
      <c r="U102" s="110"/>
      <c r="V102" s="110"/>
      <c r="W102" s="111"/>
      <c r="X102" s="3"/>
      <c r="Y102" s="110"/>
      <c r="Z102" s="110"/>
      <c r="AA102" s="110"/>
      <c r="AB102" s="111"/>
    </row>
    <row r="103" spans="1:28" ht="12.75">
      <c r="A103" s="106" t="s">
        <v>546</v>
      </c>
      <c r="B103" s="110"/>
      <c r="C103" s="110"/>
      <c r="D103" s="110"/>
      <c r="E103" s="110"/>
      <c r="F103" s="111"/>
      <c r="G103" s="110"/>
      <c r="H103" s="110"/>
      <c r="I103" s="110"/>
      <c r="J103" s="111"/>
      <c r="K103" s="110"/>
      <c r="L103" s="110"/>
      <c r="M103" s="110"/>
      <c r="N103" s="110"/>
      <c r="O103" s="111"/>
      <c r="P103" s="110"/>
      <c r="Q103" s="110"/>
      <c r="R103" s="110"/>
      <c r="S103" s="111"/>
      <c r="T103" s="110"/>
      <c r="U103" s="110"/>
      <c r="V103" s="110"/>
      <c r="W103" s="111"/>
      <c r="X103" s="110">
        <v>1600</v>
      </c>
      <c r="Y103" s="110"/>
      <c r="Z103" s="110"/>
      <c r="AA103" s="110"/>
      <c r="AB103" s="111"/>
    </row>
    <row r="104" spans="1:28" ht="12.75">
      <c r="A104" s="106" t="s">
        <v>227</v>
      </c>
      <c r="B104" s="110"/>
      <c r="C104" s="110"/>
      <c r="D104" s="110"/>
      <c r="E104" s="110"/>
      <c r="F104" s="111"/>
      <c r="G104" s="110"/>
      <c r="H104" s="110"/>
      <c r="I104" s="110"/>
      <c r="J104" s="111"/>
      <c r="K104" s="110"/>
      <c r="L104" s="110"/>
      <c r="M104" s="110"/>
      <c r="N104" s="110"/>
      <c r="O104" s="111"/>
      <c r="P104" s="110"/>
      <c r="Q104" s="110"/>
      <c r="R104" s="110"/>
      <c r="S104" s="111"/>
      <c r="T104" s="110"/>
      <c r="U104" s="110"/>
      <c r="V104" s="110"/>
      <c r="W104" s="111"/>
      <c r="X104" s="3"/>
      <c r="Y104" s="110"/>
      <c r="Z104" s="110"/>
      <c r="AA104" s="110"/>
      <c r="AB104" s="111"/>
    </row>
    <row r="105" spans="1:28" ht="12.75">
      <c r="A105" s="106" t="s">
        <v>228</v>
      </c>
      <c r="B105" s="110"/>
      <c r="C105" s="110"/>
      <c r="D105" s="110"/>
      <c r="E105" s="110"/>
      <c r="F105" s="111"/>
      <c r="G105" s="110"/>
      <c r="H105" s="110"/>
      <c r="I105" s="110"/>
      <c r="J105" s="111"/>
      <c r="K105" s="110"/>
      <c r="L105" s="110"/>
      <c r="M105" s="110"/>
      <c r="N105" s="110"/>
      <c r="O105" s="111"/>
      <c r="P105" s="110"/>
      <c r="Q105" s="110"/>
      <c r="R105" s="110"/>
      <c r="S105" s="111"/>
      <c r="T105" s="110"/>
      <c r="U105" s="110"/>
      <c r="V105" s="110"/>
      <c r="W105" s="111"/>
      <c r="X105" s="3"/>
      <c r="Y105" s="110"/>
      <c r="Z105" s="110"/>
      <c r="AA105" s="110"/>
      <c r="AB105" s="111">
        <v>4.4</v>
      </c>
    </row>
    <row r="106" spans="1:28" ht="12.75">
      <c r="A106" s="106" t="s">
        <v>67</v>
      </c>
      <c r="B106" s="110"/>
      <c r="C106" s="110"/>
      <c r="D106" s="110"/>
      <c r="E106" s="110"/>
      <c r="F106" s="111"/>
      <c r="G106" s="110"/>
      <c r="H106" s="110"/>
      <c r="I106" s="110"/>
      <c r="J106" s="111"/>
      <c r="K106" s="110"/>
      <c r="L106" s="110"/>
      <c r="M106" s="110"/>
      <c r="N106" s="110"/>
      <c r="O106" s="111"/>
      <c r="P106" s="110"/>
      <c r="Q106" s="110"/>
      <c r="R106" s="110"/>
      <c r="S106" s="111"/>
      <c r="T106" s="110"/>
      <c r="U106" s="110"/>
      <c r="V106" s="110"/>
      <c r="W106" s="111"/>
      <c r="X106" s="3"/>
      <c r="Y106" s="110"/>
      <c r="Z106" s="110"/>
      <c r="AA106" s="110"/>
      <c r="AB106" s="111"/>
    </row>
    <row r="107" spans="1:28" ht="12.75">
      <c r="A107" s="106" t="s">
        <v>229</v>
      </c>
      <c r="B107" s="110"/>
      <c r="C107" s="110"/>
      <c r="D107" s="110"/>
      <c r="E107" s="110"/>
      <c r="F107" s="111"/>
      <c r="G107" s="110"/>
      <c r="H107" s="110"/>
      <c r="I107" s="110"/>
      <c r="J107" s="111"/>
      <c r="K107" s="110"/>
      <c r="L107" s="110"/>
      <c r="M107" s="110"/>
      <c r="N107" s="110"/>
      <c r="O107" s="111"/>
      <c r="P107" s="110"/>
      <c r="Q107" s="110"/>
      <c r="R107" s="110"/>
      <c r="S107" s="111"/>
      <c r="T107" s="110"/>
      <c r="U107" s="110"/>
      <c r="V107" s="110"/>
      <c r="W107" s="111"/>
      <c r="X107" s="3">
        <v>800</v>
      </c>
      <c r="Y107" s="110"/>
      <c r="Z107" s="110"/>
      <c r="AA107" s="110"/>
      <c r="AB107" s="111"/>
    </row>
    <row r="108" spans="1:28" ht="12.75">
      <c r="A108" s="106" t="s">
        <v>230</v>
      </c>
      <c r="B108" s="110"/>
      <c r="C108" s="110"/>
      <c r="D108" s="110"/>
      <c r="E108" s="110"/>
      <c r="F108" s="111"/>
      <c r="G108" s="110"/>
      <c r="H108" s="110"/>
      <c r="I108" s="110"/>
      <c r="J108" s="111"/>
      <c r="K108" s="110"/>
      <c r="L108" s="110"/>
      <c r="M108" s="110"/>
      <c r="N108" s="110"/>
      <c r="O108" s="111"/>
      <c r="P108" s="110"/>
      <c r="Q108" s="110"/>
      <c r="R108" s="110"/>
      <c r="S108" s="111"/>
      <c r="T108" s="110"/>
      <c r="U108" s="110"/>
      <c r="V108" s="110"/>
      <c r="W108" s="111"/>
      <c r="X108" s="3">
        <v>800</v>
      </c>
      <c r="Y108" s="110"/>
      <c r="Z108" s="110"/>
      <c r="AA108" s="110"/>
      <c r="AB108" s="111"/>
    </row>
    <row r="109" spans="1:28" ht="12.75">
      <c r="A109" s="2" t="s">
        <v>231</v>
      </c>
      <c r="B109" s="110"/>
      <c r="C109" s="110"/>
      <c r="D109" s="110"/>
      <c r="E109" s="110"/>
      <c r="F109" s="111"/>
      <c r="G109" s="110"/>
      <c r="H109" s="110"/>
      <c r="I109" s="110"/>
      <c r="J109" s="111"/>
      <c r="K109" s="110"/>
      <c r="L109" s="110"/>
      <c r="M109" s="110"/>
      <c r="N109" s="110"/>
      <c r="O109" s="111"/>
      <c r="P109" s="110"/>
      <c r="Q109" s="110"/>
      <c r="R109" s="110"/>
      <c r="S109" s="111"/>
      <c r="T109" s="110"/>
      <c r="U109" s="110"/>
      <c r="V109" s="110"/>
      <c r="W109" s="111"/>
      <c r="X109" s="3"/>
      <c r="Y109" s="110"/>
      <c r="Z109" s="110"/>
      <c r="AA109" s="110"/>
      <c r="AB109" s="111"/>
    </row>
    <row r="110" spans="1:28" ht="12.75">
      <c r="A110" s="106" t="s">
        <v>399</v>
      </c>
      <c r="B110" s="110"/>
      <c r="C110" s="110"/>
      <c r="D110" s="110"/>
      <c r="E110" s="110"/>
      <c r="F110" s="111"/>
      <c r="G110" s="110"/>
      <c r="H110" s="110"/>
      <c r="I110" s="110"/>
      <c r="J110" s="111"/>
      <c r="K110" s="110"/>
      <c r="L110" s="110"/>
      <c r="M110" s="110"/>
      <c r="N110" s="110"/>
      <c r="O110" s="111"/>
      <c r="P110" s="110"/>
      <c r="Q110" s="110"/>
      <c r="R110" s="110"/>
      <c r="S110" s="111"/>
      <c r="T110" s="110"/>
      <c r="U110" s="110"/>
      <c r="V110" s="110"/>
      <c r="W110" s="111"/>
      <c r="X110" s="109"/>
      <c r="Y110" s="110"/>
      <c r="Z110" s="110"/>
      <c r="AA110" s="110"/>
      <c r="AB110" s="111"/>
    </row>
    <row r="111" spans="1:28" ht="12.75">
      <c r="A111" s="106" t="s">
        <v>232</v>
      </c>
      <c r="B111" s="110"/>
      <c r="C111" s="110"/>
      <c r="D111" s="110"/>
      <c r="E111" s="110"/>
      <c r="F111" s="111"/>
      <c r="G111" s="110"/>
      <c r="H111" s="110"/>
      <c r="I111" s="110"/>
      <c r="J111" s="111"/>
      <c r="K111" s="110"/>
      <c r="L111" s="110"/>
      <c r="M111" s="110"/>
      <c r="N111" s="110"/>
      <c r="O111" s="111"/>
      <c r="P111" s="110"/>
      <c r="Q111" s="110"/>
      <c r="R111" s="110"/>
      <c r="S111" s="111"/>
      <c r="T111" s="110"/>
      <c r="U111" s="110"/>
      <c r="V111" s="110"/>
      <c r="W111" s="111"/>
      <c r="X111" s="109"/>
      <c r="Y111" s="110"/>
      <c r="Z111" s="110"/>
      <c r="AA111" s="110"/>
      <c r="AB111" s="111"/>
    </row>
    <row r="112" spans="1:28" ht="12.75">
      <c r="A112" s="120" t="s">
        <v>233</v>
      </c>
      <c r="B112" s="121"/>
      <c r="C112" s="121"/>
      <c r="D112" s="121"/>
      <c r="E112" s="121"/>
      <c r="F112" s="131"/>
      <c r="G112" s="121"/>
      <c r="H112" s="121"/>
      <c r="I112" s="121"/>
      <c r="J112" s="131"/>
      <c r="K112" s="121"/>
      <c r="L112" s="121"/>
      <c r="M112" s="121"/>
      <c r="N112" s="121"/>
      <c r="O112" s="131"/>
      <c r="P112" s="121"/>
      <c r="Q112" s="121"/>
      <c r="R112" s="121"/>
      <c r="S112" s="131"/>
      <c r="T112" s="121"/>
      <c r="U112" s="121"/>
      <c r="V112" s="121"/>
      <c r="W112" s="131"/>
      <c r="X112" s="132"/>
      <c r="Y112" s="121"/>
      <c r="Z112" s="121"/>
      <c r="AA112" s="121"/>
      <c r="AB112" s="131"/>
    </row>
    <row r="113" spans="1:28" ht="12.75">
      <c r="A113" s="41" t="s">
        <v>68</v>
      </c>
      <c r="B113" s="134"/>
      <c r="C113" s="134"/>
      <c r="D113" s="134"/>
      <c r="E113" s="134"/>
      <c r="F113" s="134"/>
      <c r="G113" s="134"/>
      <c r="H113" s="134"/>
      <c r="I113" s="134"/>
      <c r="J113" s="134"/>
      <c r="K113" s="134"/>
      <c r="L113" s="134"/>
      <c r="M113" s="134"/>
      <c r="N113" s="134"/>
      <c r="O113" s="134"/>
      <c r="P113" s="134"/>
      <c r="Q113" s="134"/>
      <c r="R113" s="134"/>
      <c r="S113" s="134"/>
      <c r="T113" s="134"/>
      <c r="U113" s="134"/>
      <c r="V113" s="134"/>
      <c r="W113" s="134"/>
      <c r="X113" s="134"/>
      <c r="Y113" s="134"/>
      <c r="Z113" s="134"/>
      <c r="AA113" s="134"/>
      <c r="AB113" s="175"/>
    </row>
    <row r="114" spans="1:28" ht="12.75">
      <c r="A114" s="117" t="s">
        <v>234</v>
      </c>
      <c r="B114" s="107"/>
      <c r="C114" s="107"/>
      <c r="D114" s="107"/>
      <c r="E114" s="107"/>
      <c r="F114" s="118"/>
      <c r="G114" s="107"/>
      <c r="H114" s="107"/>
      <c r="I114" s="107"/>
      <c r="J114" s="118"/>
      <c r="K114" s="107"/>
      <c r="L114" s="107"/>
      <c r="M114" s="107"/>
      <c r="N114" s="107"/>
      <c r="O114" s="118"/>
      <c r="P114" s="107"/>
      <c r="Q114" s="107"/>
      <c r="R114" s="107"/>
      <c r="S114" s="118"/>
      <c r="T114" s="107"/>
      <c r="U114" s="107"/>
      <c r="V114" s="107"/>
      <c r="W114" s="118"/>
      <c r="X114" s="108"/>
      <c r="Y114" s="107">
        <v>5</v>
      </c>
      <c r="Z114" s="107"/>
      <c r="AA114" s="107"/>
      <c r="AB114" s="118"/>
    </row>
    <row r="115" spans="1:28" ht="12.75">
      <c r="A115" s="106" t="s">
        <v>69</v>
      </c>
      <c r="B115" s="110"/>
      <c r="C115" s="110"/>
      <c r="D115" s="110"/>
      <c r="E115" s="110"/>
      <c r="F115" s="111"/>
      <c r="G115" s="110"/>
      <c r="H115" s="110"/>
      <c r="I115" s="110"/>
      <c r="J115" s="111"/>
      <c r="K115" s="110"/>
      <c r="L115" s="110"/>
      <c r="M115" s="110"/>
      <c r="N115" s="110"/>
      <c r="O115" s="111"/>
      <c r="P115" s="110"/>
      <c r="Q115" s="110"/>
      <c r="R115" s="110"/>
      <c r="S115" s="111"/>
      <c r="T115" s="110"/>
      <c r="U115" s="110"/>
      <c r="V115" s="110"/>
      <c r="W115" s="111"/>
      <c r="X115" s="109"/>
      <c r="Y115" s="110"/>
      <c r="Z115" s="110"/>
      <c r="AA115" s="110"/>
      <c r="AB115" s="111"/>
    </row>
    <row r="116" spans="1:28" ht="12.75">
      <c r="A116" s="106" t="s">
        <v>70</v>
      </c>
      <c r="B116" s="110"/>
      <c r="C116" s="110"/>
      <c r="D116" s="110"/>
      <c r="E116" s="110"/>
      <c r="F116" s="111"/>
      <c r="G116" s="110"/>
      <c r="H116" s="110"/>
      <c r="I116" s="110"/>
      <c r="J116" s="111"/>
      <c r="K116" s="110"/>
      <c r="L116" s="110"/>
      <c r="M116" s="110"/>
      <c r="N116" s="110"/>
      <c r="O116" s="111"/>
      <c r="P116" s="110"/>
      <c r="Q116" s="110"/>
      <c r="R116" s="110"/>
      <c r="S116" s="111"/>
      <c r="T116" s="110"/>
      <c r="U116" s="110"/>
      <c r="V116" s="110"/>
      <c r="W116" s="111"/>
      <c r="X116" s="109"/>
      <c r="Y116" s="110"/>
      <c r="Z116" s="110"/>
      <c r="AA116" s="110"/>
      <c r="AB116" s="111"/>
    </row>
    <row r="117" spans="1:28" ht="12.75">
      <c r="A117" s="138" t="s">
        <v>235</v>
      </c>
      <c r="B117" s="121"/>
      <c r="C117" s="121"/>
      <c r="D117" s="121"/>
      <c r="E117" s="121"/>
      <c r="F117" s="131"/>
      <c r="G117" s="121"/>
      <c r="H117" s="121"/>
      <c r="I117" s="121"/>
      <c r="J117" s="131"/>
      <c r="K117" s="121"/>
      <c r="L117" s="121"/>
      <c r="M117" s="121"/>
      <c r="N117" s="121"/>
      <c r="O117" s="131"/>
      <c r="P117" s="121"/>
      <c r="Q117" s="121"/>
      <c r="R117" s="121"/>
      <c r="S117" s="131"/>
      <c r="T117" s="121"/>
      <c r="U117" s="121"/>
      <c r="V117" s="121"/>
      <c r="W117" s="131"/>
      <c r="X117" s="132"/>
      <c r="Y117" s="121">
        <v>0.7</v>
      </c>
      <c r="Z117" s="121"/>
      <c r="AA117" s="121"/>
      <c r="AB117" s="131"/>
    </row>
    <row r="118" spans="1:28" ht="12.75">
      <c r="A118" s="41" t="s">
        <v>71</v>
      </c>
      <c r="B118" s="134"/>
      <c r="C118" s="134"/>
      <c r="D118" s="134"/>
      <c r="E118" s="134"/>
      <c r="F118" s="134"/>
      <c r="G118" s="134"/>
      <c r="H118" s="134"/>
      <c r="I118" s="134"/>
      <c r="J118" s="134"/>
      <c r="K118" s="134"/>
      <c r="L118" s="134"/>
      <c r="M118" s="134"/>
      <c r="N118" s="134"/>
      <c r="O118" s="134"/>
      <c r="P118" s="134"/>
      <c r="Q118" s="134"/>
      <c r="R118" s="134"/>
      <c r="S118" s="134"/>
      <c r="T118" s="134"/>
      <c r="U118" s="134"/>
      <c r="V118" s="134"/>
      <c r="W118" s="134"/>
      <c r="X118" s="134"/>
      <c r="Y118" s="134"/>
      <c r="Z118" s="134"/>
      <c r="AA118" s="134"/>
      <c r="AB118" s="175"/>
    </row>
    <row r="119" spans="1:28" ht="12.75">
      <c r="A119" s="117" t="s">
        <v>72</v>
      </c>
      <c r="B119" s="107"/>
      <c r="C119" s="107"/>
      <c r="D119" s="107"/>
      <c r="E119" s="107"/>
      <c r="F119" s="118"/>
      <c r="G119" s="107"/>
      <c r="H119" s="107"/>
      <c r="I119" s="107"/>
      <c r="J119" s="118"/>
      <c r="K119" s="107"/>
      <c r="L119" s="107"/>
      <c r="M119" s="107"/>
      <c r="N119" s="107"/>
      <c r="O119" s="118"/>
      <c r="P119" s="107"/>
      <c r="Q119" s="107"/>
      <c r="R119" s="107"/>
      <c r="S119" s="118"/>
      <c r="T119" s="107"/>
      <c r="U119" s="107"/>
      <c r="V119" s="107"/>
      <c r="W119" s="118"/>
      <c r="X119" s="5"/>
      <c r="Y119" s="107"/>
      <c r="Z119" s="107"/>
      <c r="AA119" s="107"/>
      <c r="AB119" s="118"/>
    </row>
    <row r="120" spans="1:28" ht="12.75">
      <c r="A120" s="106" t="s">
        <v>521</v>
      </c>
      <c r="B120" s="110"/>
      <c r="C120" s="110"/>
      <c r="D120" s="110"/>
      <c r="E120" s="110"/>
      <c r="F120" s="111"/>
      <c r="G120" s="110"/>
      <c r="H120" s="110"/>
      <c r="I120" s="110"/>
      <c r="J120" s="111"/>
      <c r="K120" s="110"/>
      <c r="L120" s="110"/>
      <c r="M120" s="110"/>
      <c r="N120" s="110"/>
      <c r="O120" s="111"/>
      <c r="P120" s="110"/>
      <c r="Q120" s="110"/>
      <c r="R120" s="110"/>
      <c r="S120" s="111"/>
      <c r="T120" s="110"/>
      <c r="U120" s="110"/>
      <c r="V120" s="110"/>
      <c r="W120" s="111"/>
      <c r="X120" s="3"/>
      <c r="Y120" s="110"/>
      <c r="Z120" s="110"/>
      <c r="AA120" s="110"/>
      <c r="AB120" s="111"/>
    </row>
    <row r="121" spans="1:28" ht="12.75">
      <c r="A121" s="106" t="s">
        <v>236</v>
      </c>
      <c r="B121" s="110"/>
      <c r="C121" s="110"/>
      <c r="D121" s="110"/>
      <c r="E121" s="110"/>
      <c r="F121" s="111"/>
      <c r="G121" s="110"/>
      <c r="H121" s="110"/>
      <c r="I121" s="110"/>
      <c r="J121" s="111"/>
      <c r="K121" s="110"/>
      <c r="L121" s="110"/>
      <c r="M121" s="110"/>
      <c r="N121" s="110"/>
      <c r="O121" s="111"/>
      <c r="P121" s="110"/>
      <c r="Q121" s="110"/>
      <c r="R121" s="110"/>
      <c r="S121" s="111"/>
      <c r="T121" s="110"/>
      <c r="U121" s="110"/>
      <c r="V121" s="110"/>
      <c r="W121" s="111"/>
      <c r="X121" s="3"/>
      <c r="Y121" s="110"/>
      <c r="Z121" s="110"/>
      <c r="AA121" s="110"/>
      <c r="AB121" s="111"/>
    </row>
    <row r="122" spans="1:28" ht="12.75">
      <c r="A122" s="106" t="s">
        <v>237</v>
      </c>
      <c r="B122" s="110"/>
      <c r="C122" s="110"/>
      <c r="D122" s="110"/>
      <c r="E122" s="110"/>
      <c r="F122" s="111"/>
      <c r="G122" s="110"/>
      <c r="H122" s="110"/>
      <c r="I122" s="110"/>
      <c r="J122" s="111"/>
      <c r="K122" s="110"/>
      <c r="L122" s="110"/>
      <c r="M122" s="110"/>
      <c r="N122" s="110"/>
      <c r="O122" s="111"/>
      <c r="P122" s="110"/>
      <c r="Q122" s="110"/>
      <c r="R122" s="110"/>
      <c r="S122" s="111"/>
      <c r="T122" s="110"/>
      <c r="U122" s="110"/>
      <c r="V122" s="110"/>
      <c r="W122" s="111"/>
      <c r="X122" s="3"/>
      <c r="Y122" s="110"/>
      <c r="Z122" s="110"/>
      <c r="AA122" s="110"/>
      <c r="AB122" s="111"/>
    </row>
    <row r="123" spans="1:28" ht="12.75">
      <c r="A123" s="183" t="s">
        <v>239</v>
      </c>
      <c r="B123" s="109"/>
      <c r="C123" s="109"/>
      <c r="D123" s="109"/>
      <c r="E123" s="109"/>
      <c r="F123" s="111"/>
      <c r="G123" s="109"/>
      <c r="H123" s="109"/>
      <c r="I123" s="109"/>
      <c r="J123" s="111"/>
      <c r="K123" s="110"/>
      <c r="L123" s="110"/>
      <c r="M123" s="110"/>
      <c r="N123" s="110"/>
      <c r="O123" s="111"/>
      <c r="P123" s="110"/>
      <c r="Q123" s="110"/>
      <c r="R123" s="110"/>
      <c r="S123" s="111"/>
      <c r="T123" s="110"/>
      <c r="U123" s="110"/>
      <c r="V123" s="110"/>
      <c r="W123" s="111"/>
      <c r="X123" s="3"/>
      <c r="Y123" s="110"/>
      <c r="Z123" s="110"/>
      <c r="AB123" s="111"/>
    </row>
    <row r="124" spans="1:28" ht="12.75">
      <c r="A124" s="106" t="s">
        <v>240</v>
      </c>
      <c r="B124" s="110"/>
      <c r="C124" s="110"/>
      <c r="D124" s="110"/>
      <c r="E124" s="110"/>
      <c r="F124" s="111"/>
      <c r="G124" s="110"/>
      <c r="H124" s="110"/>
      <c r="I124" s="110"/>
      <c r="J124" s="111"/>
      <c r="K124" s="110"/>
      <c r="L124" s="110"/>
      <c r="M124" s="110"/>
      <c r="N124" s="110"/>
      <c r="O124" s="111"/>
      <c r="P124" s="110"/>
      <c r="Q124" s="110"/>
      <c r="R124" s="110"/>
      <c r="S124" s="111"/>
      <c r="T124" s="110"/>
      <c r="U124" s="110"/>
      <c r="V124" s="110"/>
      <c r="W124" s="111"/>
      <c r="X124" s="3"/>
      <c r="Y124" s="110"/>
      <c r="Z124" s="110"/>
      <c r="AA124" s="110"/>
      <c r="AB124" s="111"/>
    </row>
    <row r="125" spans="1:28" ht="12.75">
      <c r="A125" s="106" t="s">
        <v>241</v>
      </c>
      <c r="B125" s="109"/>
      <c r="C125" s="109"/>
      <c r="D125" s="109"/>
      <c r="E125" s="109"/>
      <c r="F125" s="111"/>
      <c r="G125" s="109"/>
      <c r="H125" s="109"/>
      <c r="I125" s="109"/>
      <c r="J125" s="111"/>
      <c r="K125" s="110"/>
      <c r="L125" s="110"/>
      <c r="M125" s="110"/>
      <c r="N125" s="110"/>
      <c r="O125" s="111"/>
      <c r="P125" s="110"/>
      <c r="Q125" s="110"/>
      <c r="R125" s="110"/>
      <c r="S125" s="111"/>
      <c r="T125" s="110"/>
      <c r="U125" s="110"/>
      <c r="V125" s="110"/>
      <c r="W125" s="111"/>
      <c r="X125" s="3"/>
      <c r="Y125" s="110"/>
      <c r="Z125" s="110"/>
      <c r="AA125" s="110"/>
      <c r="AB125" s="111"/>
    </row>
    <row r="126" spans="1:28" ht="12.75">
      <c r="A126" s="136" t="s">
        <v>74</v>
      </c>
      <c r="B126" s="109"/>
      <c r="C126" s="109"/>
      <c r="D126" s="109"/>
      <c r="E126" s="109"/>
      <c r="F126" s="111"/>
      <c r="G126" s="109"/>
      <c r="H126" s="109"/>
      <c r="I126" s="109"/>
      <c r="J126" s="111"/>
      <c r="K126" s="110"/>
      <c r="L126" s="110"/>
      <c r="M126" s="110"/>
      <c r="N126" s="110"/>
      <c r="O126" s="111"/>
      <c r="P126" s="110"/>
      <c r="Q126" s="110"/>
      <c r="R126" s="110"/>
      <c r="S126" s="111"/>
      <c r="T126" s="110"/>
      <c r="U126" s="110"/>
      <c r="V126" s="110"/>
      <c r="W126" s="111"/>
      <c r="X126" s="3"/>
      <c r="Y126" s="110"/>
      <c r="Z126" s="110"/>
      <c r="AA126" s="110"/>
      <c r="AB126" s="111"/>
    </row>
    <row r="127" spans="1:28" ht="12.75">
      <c r="A127" s="106" t="s">
        <v>534</v>
      </c>
      <c r="B127" s="109"/>
      <c r="C127" s="109"/>
      <c r="D127" s="109"/>
      <c r="E127" s="109"/>
      <c r="F127" s="111"/>
      <c r="G127" s="109"/>
      <c r="H127" s="109"/>
      <c r="I127" s="109"/>
      <c r="J127" s="111"/>
      <c r="K127" s="110"/>
      <c r="L127" s="110"/>
      <c r="M127" s="110"/>
      <c r="N127" s="110"/>
      <c r="O127" s="111"/>
      <c r="P127" s="110"/>
      <c r="Q127" s="110"/>
      <c r="R127" s="110"/>
      <c r="S127" s="111"/>
      <c r="T127" s="110"/>
      <c r="U127" s="110"/>
      <c r="V127" s="110"/>
      <c r="W127" s="111"/>
      <c r="X127" s="3"/>
      <c r="Y127" s="110"/>
      <c r="Z127" s="110"/>
      <c r="AA127" s="110"/>
      <c r="AB127" s="111"/>
    </row>
    <row r="128" spans="1:28" ht="12.75">
      <c r="A128" s="106" t="s">
        <v>242</v>
      </c>
      <c r="B128" s="110"/>
      <c r="C128" s="110"/>
      <c r="D128" s="110"/>
      <c r="E128" s="110"/>
      <c r="F128" s="111"/>
      <c r="G128" s="110"/>
      <c r="H128" s="110"/>
      <c r="I128" s="110"/>
      <c r="J128" s="111"/>
      <c r="K128" s="110"/>
      <c r="L128" s="110"/>
      <c r="M128" s="110"/>
      <c r="N128" s="110"/>
      <c r="O128" s="111"/>
      <c r="P128" s="110"/>
      <c r="Q128" s="110"/>
      <c r="R128" s="110"/>
      <c r="S128" s="111"/>
      <c r="T128" s="110"/>
      <c r="U128" s="110"/>
      <c r="V128" s="110"/>
      <c r="W128" s="111"/>
      <c r="X128" s="3"/>
      <c r="Y128" s="110"/>
      <c r="Z128" s="110"/>
      <c r="AA128" s="110"/>
      <c r="AB128" s="111"/>
    </row>
    <row r="129" spans="1:28" ht="12.75">
      <c r="A129" s="106" t="s">
        <v>75</v>
      </c>
      <c r="B129" s="110"/>
      <c r="C129" s="110"/>
      <c r="D129" s="110"/>
      <c r="E129" s="110"/>
      <c r="F129" s="111"/>
      <c r="G129" s="110"/>
      <c r="H129" s="110"/>
      <c r="I129" s="110"/>
      <c r="J129" s="111"/>
      <c r="K129" s="110"/>
      <c r="L129" s="110"/>
      <c r="M129" s="110"/>
      <c r="N129" s="110"/>
      <c r="O129" s="111"/>
      <c r="P129" s="110"/>
      <c r="Q129" s="110"/>
      <c r="R129" s="110"/>
      <c r="S129" s="111"/>
      <c r="T129" s="110"/>
      <c r="U129" s="110"/>
      <c r="V129" s="110"/>
      <c r="W129" s="111"/>
      <c r="X129" s="3"/>
      <c r="Y129" s="110"/>
      <c r="Z129" s="110"/>
      <c r="AA129" s="110"/>
      <c r="AB129" s="111"/>
    </row>
    <row r="130" spans="1:28" ht="12.75">
      <c r="A130" s="106" t="s">
        <v>76</v>
      </c>
      <c r="B130" s="110"/>
      <c r="C130" s="110"/>
      <c r="D130" s="110"/>
      <c r="E130" s="110"/>
      <c r="F130" s="111"/>
      <c r="G130" s="110"/>
      <c r="H130" s="110"/>
      <c r="I130" s="110"/>
      <c r="J130" s="111"/>
      <c r="K130" s="110"/>
      <c r="L130" s="110"/>
      <c r="M130" s="110"/>
      <c r="N130" s="110"/>
      <c r="O130" s="111"/>
      <c r="P130" s="110"/>
      <c r="Q130" s="110"/>
      <c r="R130" s="110"/>
      <c r="S130" s="111"/>
      <c r="T130" s="110"/>
      <c r="U130" s="110"/>
      <c r="V130" s="110"/>
      <c r="W130" s="111"/>
      <c r="X130" s="3"/>
      <c r="Y130" s="110"/>
      <c r="Z130" s="110"/>
      <c r="AA130" s="110"/>
      <c r="AB130" s="111"/>
    </row>
    <row r="131" spans="1:37" ht="12.75">
      <c r="A131" s="2" t="s">
        <v>565</v>
      </c>
      <c r="B131" s="3"/>
      <c r="C131" s="3"/>
      <c r="D131" s="3"/>
      <c r="E131" s="3"/>
      <c r="F131" s="4"/>
      <c r="G131" s="3"/>
      <c r="H131" s="3"/>
      <c r="I131" s="3"/>
      <c r="J131" s="4"/>
      <c r="K131" s="3"/>
      <c r="L131" s="26"/>
      <c r="M131" s="26"/>
      <c r="N131" s="3"/>
      <c r="O131" s="4"/>
      <c r="P131" s="3"/>
      <c r="Q131" s="3"/>
      <c r="R131" s="26"/>
      <c r="S131" s="4"/>
      <c r="T131" s="3"/>
      <c r="U131" s="3"/>
      <c r="V131" s="3"/>
      <c r="W131" s="4"/>
      <c r="X131" s="3"/>
      <c r="Y131" s="3"/>
      <c r="Z131" s="26"/>
      <c r="AA131" s="174"/>
      <c r="AB131" s="219"/>
      <c r="AC131" s="81"/>
      <c r="AD131" s="81"/>
      <c r="AE131" s="81"/>
      <c r="AF131" s="81"/>
      <c r="AG131" s="81"/>
      <c r="AH131" s="81"/>
      <c r="AI131" s="81"/>
      <c r="AJ131" s="81"/>
      <c r="AK131" s="81"/>
    </row>
    <row r="132" spans="1:28" ht="12.75">
      <c r="A132" s="106" t="s">
        <v>243</v>
      </c>
      <c r="B132" s="110"/>
      <c r="C132" s="110"/>
      <c r="D132" s="110"/>
      <c r="E132" s="110"/>
      <c r="F132" s="111"/>
      <c r="G132" s="110"/>
      <c r="H132" s="110"/>
      <c r="I132" s="110"/>
      <c r="J132" s="111"/>
      <c r="K132" s="110"/>
      <c r="L132" s="110"/>
      <c r="M132" s="110"/>
      <c r="N132" s="110"/>
      <c r="O132" s="111"/>
      <c r="P132" s="110"/>
      <c r="Q132" s="110"/>
      <c r="R132" s="110"/>
      <c r="S132" s="111"/>
      <c r="T132" s="110"/>
      <c r="U132" s="110"/>
      <c r="V132" s="110"/>
      <c r="W132" s="111"/>
      <c r="X132" s="3"/>
      <c r="Y132" s="110"/>
      <c r="Z132" s="110"/>
      <c r="AA132" s="110"/>
      <c r="AB132" s="111"/>
    </row>
    <row r="133" spans="1:28" ht="12.75">
      <c r="A133" s="106" t="s">
        <v>75</v>
      </c>
      <c r="B133" s="110"/>
      <c r="C133" s="110"/>
      <c r="D133" s="110"/>
      <c r="E133" s="110"/>
      <c r="F133" s="111"/>
      <c r="G133" s="110"/>
      <c r="H133" s="110"/>
      <c r="I133" s="110"/>
      <c r="J133" s="111"/>
      <c r="K133" s="110"/>
      <c r="L133" s="110"/>
      <c r="M133" s="110"/>
      <c r="N133" s="110"/>
      <c r="O133" s="111"/>
      <c r="P133" s="110"/>
      <c r="Q133" s="110"/>
      <c r="R133" s="110"/>
      <c r="S133" s="111"/>
      <c r="T133" s="110"/>
      <c r="U133" s="110"/>
      <c r="V133" s="110"/>
      <c r="W133" s="111"/>
      <c r="X133" s="199"/>
      <c r="Y133" s="110"/>
      <c r="Z133" s="110"/>
      <c r="AA133" s="110"/>
      <c r="AB133" s="111"/>
    </row>
    <row r="134" spans="1:28" ht="12.75">
      <c r="A134" s="106" t="s">
        <v>76</v>
      </c>
      <c r="B134" s="110"/>
      <c r="C134" s="110"/>
      <c r="D134" s="110"/>
      <c r="E134" s="110"/>
      <c r="F134" s="111"/>
      <c r="G134" s="110"/>
      <c r="H134" s="110"/>
      <c r="I134" s="110"/>
      <c r="J134" s="111"/>
      <c r="K134" s="110"/>
      <c r="L134" s="110"/>
      <c r="M134" s="110"/>
      <c r="N134" s="110"/>
      <c r="O134" s="111"/>
      <c r="P134" s="110"/>
      <c r="Q134" s="110"/>
      <c r="R134" s="110"/>
      <c r="S134" s="111"/>
      <c r="T134" s="110"/>
      <c r="U134" s="110"/>
      <c r="V134" s="110"/>
      <c r="W134" s="111"/>
      <c r="X134" s="199"/>
      <c r="Y134" s="110"/>
      <c r="Z134" s="110"/>
      <c r="AA134" s="110"/>
      <c r="AB134" s="111"/>
    </row>
    <row r="135" spans="1:28" ht="12.75">
      <c r="A135" s="106" t="s">
        <v>244</v>
      </c>
      <c r="B135" s="110"/>
      <c r="C135" s="110"/>
      <c r="D135" s="110"/>
      <c r="E135" s="110"/>
      <c r="F135" s="111"/>
      <c r="G135" s="110"/>
      <c r="H135" s="110"/>
      <c r="I135" s="110"/>
      <c r="J135" s="111"/>
      <c r="K135" s="110"/>
      <c r="L135" s="110"/>
      <c r="M135" s="110"/>
      <c r="N135" s="110"/>
      <c r="O135" s="111"/>
      <c r="P135" s="110"/>
      <c r="Q135" s="110"/>
      <c r="R135" s="110"/>
      <c r="S135" s="111"/>
      <c r="T135" s="110"/>
      <c r="U135" s="110"/>
      <c r="V135" s="110"/>
      <c r="W135" s="111"/>
      <c r="X135" s="3"/>
      <c r="Y135" s="110"/>
      <c r="Z135" s="110"/>
      <c r="AA135" s="110"/>
      <c r="AB135" s="111"/>
    </row>
    <row r="136" spans="1:28" ht="12.75">
      <c r="A136" s="106" t="s">
        <v>245</v>
      </c>
      <c r="B136" s="110"/>
      <c r="C136" s="110"/>
      <c r="D136" s="110"/>
      <c r="E136" s="110"/>
      <c r="F136" s="111"/>
      <c r="G136" s="110"/>
      <c r="H136" s="110"/>
      <c r="I136" s="110"/>
      <c r="J136" s="111"/>
      <c r="K136" s="110"/>
      <c r="L136" s="110"/>
      <c r="M136" s="110"/>
      <c r="N136" s="110"/>
      <c r="O136" s="111"/>
      <c r="P136" s="110"/>
      <c r="Q136" s="110"/>
      <c r="R136" s="110"/>
      <c r="S136" s="111"/>
      <c r="T136" s="110"/>
      <c r="U136" s="110"/>
      <c r="V136" s="110"/>
      <c r="W136" s="111"/>
      <c r="X136" s="3"/>
      <c r="Y136" s="110"/>
      <c r="Z136" s="110"/>
      <c r="AA136" s="110"/>
      <c r="AB136" s="111"/>
    </row>
    <row r="137" spans="1:28" ht="12.75">
      <c r="A137" s="106" t="s">
        <v>246</v>
      </c>
      <c r="B137" s="110"/>
      <c r="C137" s="110"/>
      <c r="D137" s="110"/>
      <c r="E137" s="110"/>
      <c r="F137" s="111"/>
      <c r="G137" s="110"/>
      <c r="H137" s="110"/>
      <c r="I137" s="110"/>
      <c r="J137" s="111"/>
      <c r="K137" s="110"/>
      <c r="L137" s="110"/>
      <c r="M137" s="110"/>
      <c r="N137" s="110"/>
      <c r="O137" s="111"/>
      <c r="P137" s="110"/>
      <c r="Q137" s="110"/>
      <c r="R137" s="110"/>
      <c r="S137" s="111"/>
      <c r="T137" s="110"/>
      <c r="U137" s="110"/>
      <c r="V137" s="110"/>
      <c r="W137" s="111"/>
      <c r="X137" s="3"/>
      <c r="Y137" s="110"/>
      <c r="Z137" s="110"/>
      <c r="AA137" s="110"/>
      <c r="AB137" s="111"/>
    </row>
    <row r="138" spans="1:28" ht="12.75">
      <c r="A138" s="106" t="s">
        <v>247</v>
      </c>
      <c r="B138" s="110"/>
      <c r="C138" s="110"/>
      <c r="D138" s="110"/>
      <c r="E138" s="110"/>
      <c r="F138" s="111"/>
      <c r="G138" s="110"/>
      <c r="H138" s="110"/>
      <c r="I138" s="110"/>
      <c r="J138" s="111"/>
      <c r="K138" s="110"/>
      <c r="L138" s="110"/>
      <c r="M138" s="110"/>
      <c r="N138" s="110"/>
      <c r="O138" s="111"/>
      <c r="P138" s="110"/>
      <c r="Q138" s="110"/>
      <c r="R138" s="110"/>
      <c r="S138" s="111"/>
      <c r="T138" s="110"/>
      <c r="U138" s="110"/>
      <c r="V138" s="110"/>
      <c r="W138" s="111"/>
      <c r="X138" s="3"/>
      <c r="Y138" s="110"/>
      <c r="Z138" s="110"/>
      <c r="AA138" s="110"/>
      <c r="AB138" s="111"/>
    </row>
    <row r="139" spans="1:28" ht="12.75">
      <c r="A139" s="106" t="s">
        <v>407</v>
      </c>
      <c r="B139" s="110"/>
      <c r="C139" s="110"/>
      <c r="D139" s="110"/>
      <c r="E139" s="110"/>
      <c r="F139" s="111"/>
      <c r="G139" s="110"/>
      <c r="H139" s="110"/>
      <c r="I139" s="110"/>
      <c r="J139" s="111"/>
      <c r="K139" s="110"/>
      <c r="L139" s="110"/>
      <c r="M139" s="110"/>
      <c r="N139" s="110"/>
      <c r="O139" s="111"/>
      <c r="P139" s="110"/>
      <c r="Q139" s="110"/>
      <c r="R139" s="110"/>
      <c r="S139" s="111"/>
      <c r="T139" s="110"/>
      <c r="U139" s="110"/>
      <c r="V139" s="110"/>
      <c r="W139" s="111"/>
      <c r="X139" s="109"/>
      <c r="Y139" s="110"/>
      <c r="Z139" s="110"/>
      <c r="AA139" s="110"/>
      <c r="AB139" s="111"/>
    </row>
    <row r="140" spans="1:28" ht="12.75">
      <c r="A140" s="120" t="s">
        <v>77</v>
      </c>
      <c r="B140" s="121"/>
      <c r="C140" s="121"/>
      <c r="D140" s="121"/>
      <c r="E140" s="121"/>
      <c r="F140" s="131"/>
      <c r="G140" s="121"/>
      <c r="H140" s="121"/>
      <c r="I140" s="121"/>
      <c r="J140" s="131"/>
      <c r="K140" s="121"/>
      <c r="L140" s="121"/>
      <c r="M140" s="121"/>
      <c r="N140" s="121"/>
      <c r="O140" s="131"/>
      <c r="P140" s="121"/>
      <c r="Q140" s="121"/>
      <c r="R140" s="121"/>
      <c r="S140" s="131"/>
      <c r="T140" s="121"/>
      <c r="U140" s="121"/>
      <c r="V140" s="121"/>
      <c r="W140" s="131"/>
      <c r="X140" s="132"/>
      <c r="Y140" s="121"/>
      <c r="Z140" s="121"/>
      <c r="AA140" s="121"/>
      <c r="AB140" s="131"/>
    </row>
    <row r="141" spans="1:28" ht="12.75">
      <c r="A141" s="120"/>
      <c r="B141" s="121"/>
      <c r="C141" s="121"/>
      <c r="D141" s="121"/>
      <c r="E141" s="121"/>
      <c r="F141" s="131"/>
      <c r="G141" s="121"/>
      <c r="H141" s="121"/>
      <c r="I141" s="121"/>
      <c r="J141" s="131"/>
      <c r="K141" s="121"/>
      <c r="L141" s="121"/>
      <c r="M141" s="121"/>
      <c r="N141" s="121"/>
      <c r="O141" s="131"/>
      <c r="P141" s="121"/>
      <c r="Q141" s="121"/>
      <c r="R141" s="121"/>
      <c r="S141" s="131"/>
      <c r="T141" s="121"/>
      <c r="U141" s="121"/>
      <c r="V141" s="121"/>
      <c r="W141" s="131"/>
      <c r="X141" s="132"/>
      <c r="Y141" s="121"/>
      <c r="Z141" s="121"/>
      <c r="AA141" s="121"/>
      <c r="AB141" s="131"/>
    </row>
    <row r="142" spans="1:28" ht="12.75">
      <c r="A142" s="41" t="s">
        <v>78</v>
      </c>
      <c r="B142" s="134"/>
      <c r="C142" s="134"/>
      <c r="D142" s="134"/>
      <c r="E142" s="134"/>
      <c r="F142" s="134"/>
      <c r="G142" s="134"/>
      <c r="H142" s="134"/>
      <c r="I142" s="134"/>
      <c r="J142" s="134"/>
      <c r="K142" s="134"/>
      <c r="L142" s="134"/>
      <c r="M142" s="134"/>
      <c r="N142" s="134"/>
      <c r="O142" s="134"/>
      <c r="P142" s="134"/>
      <c r="Q142" s="134"/>
      <c r="R142" s="134"/>
      <c r="S142" s="134"/>
      <c r="T142" s="134"/>
      <c r="U142" s="134"/>
      <c r="V142" s="134"/>
      <c r="W142" s="134"/>
      <c r="X142" s="134"/>
      <c r="Y142" s="134"/>
      <c r="Z142" s="134"/>
      <c r="AA142" s="134"/>
      <c r="AB142" s="175"/>
    </row>
    <row r="143" spans="1:28" ht="12.75">
      <c r="A143" s="117" t="s">
        <v>408</v>
      </c>
      <c r="B143" s="107"/>
      <c r="C143" s="107"/>
      <c r="D143" s="107"/>
      <c r="E143" s="107"/>
      <c r="F143" s="118"/>
      <c r="G143" s="107"/>
      <c r="H143" s="107"/>
      <c r="I143" s="107"/>
      <c r="J143" s="118"/>
      <c r="K143" s="107"/>
      <c r="L143" s="107"/>
      <c r="M143" s="107"/>
      <c r="N143" s="107"/>
      <c r="O143" s="118"/>
      <c r="P143" s="107"/>
      <c r="Q143" s="107"/>
      <c r="R143" s="107"/>
      <c r="S143" s="118"/>
      <c r="T143" s="107"/>
      <c r="U143" s="107"/>
      <c r="V143" s="107"/>
      <c r="W143" s="118"/>
      <c r="X143" s="108"/>
      <c r="Y143" s="107"/>
      <c r="Z143" s="107"/>
      <c r="AA143" s="732"/>
      <c r="AB143" s="733"/>
    </row>
    <row r="144" spans="1:28" ht="12.75">
      <c r="A144" s="136" t="s">
        <v>161</v>
      </c>
      <c r="B144" s="139"/>
      <c r="C144" s="139"/>
      <c r="D144" s="139"/>
      <c r="E144" s="139"/>
      <c r="F144" s="111"/>
      <c r="G144" s="139"/>
      <c r="H144" s="139"/>
      <c r="I144" s="139"/>
      <c r="J144" s="111"/>
      <c r="K144" s="110"/>
      <c r="L144" s="110"/>
      <c r="M144" s="110"/>
      <c r="N144" s="110"/>
      <c r="O144" s="111"/>
      <c r="P144" s="139"/>
      <c r="Q144" s="139"/>
      <c r="R144" s="139"/>
      <c r="S144" s="111"/>
      <c r="T144" s="139"/>
      <c r="U144" s="139"/>
      <c r="V144" s="139"/>
      <c r="W144" s="111"/>
      <c r="X144" s="3"/>
      <c r="Y144" s="110"/>
      <c r="Z144" s="110"/>
      <c r="AA144" s="110"/>
      <c r="AB144" s="111"/>
    </row>
    <row r="145" spans="1:28" ht="12.75">
      <c r="A145" s="106" t="s">
        <v>249</v>
      </c>
      <c r="B145" s="110"/>
      <c r="C145" s="110"/>
      <c r="D145" s="110"/>
      <c r="E145" s="110"/>
      <c r="F145" s="111"/>
      <c r="G145" s="110"/>
      <c r="H145" s="110"/>
      <c r="I145" s="110"/>
      <c r="J145" s="111"/>
      <c r="K145" s="110"/>
      <c r="L145" s="110"/>
      <c r="M145" s="110"/>
      <c r="N145" s="110"/>
      <c r="O145" s="111"/>
      <c r="P145" s="110"/>
      <c r="Q145" s="110"/>
      <c r="R145" s="110"/>
      <c r="S145" s="111"/>
      <c r="T145" s="110"/>
      <c r="U145" s="110"/>
      <c r="V145" s="110"/>
      <c r="W145" s="111"/>
      <c r="X145" s="3"/>
      <c r="Y145" s="110"/>
      <c r="Z145" s="110"/>
      <c r="AA145" s="110"/>
      <c r="AB145" s="111"/>
    </row>
    <row r="146" spans="1:28" ht="12.75">
      <c r="A146" s="106" t="s">
        <v>250</v>
      </c>
      <c r="B146" s="110"/>
      <c r="C146" s="110"/>
      <c r="D146" s="110"/>
      <c r="E146" s="110"/>
      <c r="F146" s="111"/>
      <c r="G146" s="110"/>
      <c r="H146" s="110"/>
      <c r="I146" s="110"/>
      <c r="J146" s="111"/>
      <c r="K146" s="110"/>
      <c r="L146" s="110"/>
      <c r="M146" s="110"/>
      <c r="N146" s="110"/>
      <c r="O146" s="111"/>
      <c r="P146" s="110"/>
      <c r="Q146" s="110"/>
      <c r="R146" s="110"/>
      <c r="S146" s="111"/>
      <c r="T146" s="110"/>
      <c r="U146" s="110"/>
      <c r="V146" s="110"/>
      <c r="W146" s="111"/>
      <c r="X146" s="3"/>
      <c r="Y146" s="110"/>
      <c r="Z146" s="110"/>
      <c r="AA146" s="110"/>
      <c r="AB146" s="111"/>
    </row>
    <row r="147" spans="1:28" ht="12.75">
      <c r="A147" s="106" t="s">
        <v>251</v>
      </c>
      <c r="B147" s="110"/>
      <c r="C147" s="110"/>
      <c r="D147" s="110"/>
      <c r="E147" s="110"/>
      <c r="F147" s="111"/>
      <c r="G147" s="110"/>
      <c r="H147" s="110"/>
      <c r="I147" s="110"/>
      <c r="J147" s="111"/>
      <c r="K147" s="110"/>
      <c r="L147" s="110"/>
      <c r="M147" s="110"/>
      <c r="N147" s="110"/>
      <c r="O147" s="111"/>
      <c r="P147" s="110"/>
      <c r="Q147" s="110"/>
      <c r="R147" s="110"/>
      <c r="S147" s="111"/>
      <c r="T147" s="110"/>
      <c r="U147" s="110"/>
      <c r="V147" s="110"/>
      <c r="W147" s="111"/>
      <c r="X147" s="3"/>
      <c r="Y147" s="110"/>
      <c r="Z147" s="110"/>
      <c r="AA147" s="110"/>
      <c r="AB147" s="111"/>
    </row>
    <row r="148" spans="1:28" ht="12.75">
      <c r="A148" s="106" t="s">
        <v>252</v>
      </c>
      <c r="B148" s="110"/>
      <c r="C148" s="110"/>
      <c r="D148" s="110"/>
      <c r="E148" s="110"/>
      <c r="F148" s="111"/>
      <c r="G148" s="110"/>
      <c r="H148" s="110"/>
      <c r="I148" s="110"/>
      <c r="J148" s="111"/>
      <c r="K148" s="110"/>
      <c r="L148" s="110"/>
      <c r="M148" s="110"/>
      <c r="N148" s="110"/>
      <c r="O148" s="111"/>
      <c r="P148" s="110"/>
      <c r="Q148" s="110"/>
      <c r="R148" s="110"/>
      <c r="S148" s="111"/>
      <c r="T148" s="110"/>
      <c r="U148" s="110"/>
      <c r="V148" s="110"/>
      <c r="W148" s="111"/>
      <c r="X148" s="3"/>
      <c r="Y148" s="110"/>
      <c r="Z148" s="110"/>
      <c r="AA148" s="110"/>
      <c r="AB148" s="111"/>
    </row>
    <row r="149" spans="1:28" ht="12.75">
      <c r="A149" s="106" t="s">
        <v>253</v>
      </c>
      <c r="B149" s="110"/>
      <c r="C149" s="110"/>
      <c r="D149" s="110"/>
      <c r="E149" s="110"/>
      <c r="F149" s="111"/>
      <c r="G149" s="110"/>
      <c r="H149" s="110"/>
      <c r="I149" s="110"/>
      <c r="J149" s="111"/>
      <c r="K149" s="110"/>
      <c r="L149" s="110"/>
      <c r="M149" s="110"/>
      <c r="N149" s="110"/>
      <c r="O149" s="111"/>
      <c r="P149" s="110"/>
      <c r="Q149" s="110"/>
      <c r="R149" s="110"/>
      <c r="S149" s="111"/>
      <c r="T149" s="110"/>
      <c r="U149" s="110"/>
      <c r="V149" s="110"/>
      <c r="W149" s="111"/>
      <c r="X149" s="110"/>
      <c r="Y149" s="110"/>
      <c r="Z149" s="110"/>
      <c r="AA149" s="110"/>
      <c r="AB149" s="111"/>
    </row>
    <row r="150" spans="1:28" ht="12.75">
      <c r="A150" s="106" t="s">
        <v>254</v>
      </c>
      <c r="B150" s="110"/>
      <c r="C150" s="110"/>
      <c r="D150" s="110"/>
      <c r="E150" s="110"/>
      <c r="F150" s="111"/>
      <c r="G150" s="110"/>
      <c r="H150" s="110"/>
      <c r="I150" s="110"/>
      <c r="J150" s="111"/>
      <c r="K150" s="110"/>
      <c r="L150" s="110"/>
      <c r="M150" s="110"/>
      <c r="N150" s="110"/>
      <c r="O150" s="111"/>
      <c r="P150" s="110"/>
      <c r="Q150" s="110"/>
      <c r="R150" s="110"/>
      <c r="S150" s="111"/>
      <c r="T150" s="110"/>
      <c r="U150" s="110"/>
      <c r="V150" s="110"/>
      <c r="W150" s="111"/>
      <c r="X150" s="3"/>
      <c r="Y150" s="110"/>
      <c r="Z150" s="110"/>
      <c r="AA150" s="110"/>
      <c r="AB150" s="111"/>
    </row>
    <row r="151" spans="1:28" ht="12.75">
      <c r="A151" s="106" t="s">
        <v>255</v>
      </c>
      <c r="B151" s="110"/>
      <c r="C151" s="110"/>
      <c r="D151" s="110"/>
      <c r="E151" s="110"/>
      <c r="F151" s="111"/>
      <c r="G151" s="110"/>
      <c r="H151" s="110"/>
      <c r="I151" s="110"/>
      <c r="J151" s="111"/>
      <c r="K151" s="110"/>
      <c r="L151" s="110"/>
      <c r="M151" s="110"/>
      <c r="N151" s="110"/>
      <c r="O151" s="111"/>
      <c r="P151" s="110"/>
      <c r="Q151" s="110"/>
      <c r="R151" s="110"/>
      <c r="S151" s="111"/>
      <c r="T151" s="110"/>
      <c r="U151" s="110"/>
      <c r="V151" s="110"/>
      <c r="W151" s="111"/>
      <c r="X151" s="3"/>
      <c r="Y151" s="110"/>
      <c r="Z151" s="110"/>
      <c r="AA151" s="110"/>
      <c r="AB151" s="111"/>
    </row>
    <row r="152" spans="1:28" ht="12.75">
      <c r="A152" s="120" t="s">
        <v>256</v>
      </c>
      <c r="B152" s="121"/>
      <c r="C152" s="121"/>
      <c r="D152" s="121"/>
      <c r="E152" s="121"/>
      <c r="F152" s="131"/>
      <c r="G152" s="121"/>
      <c r="H152" s="121"/>
      <c r="I152" s="121"/>
      <c r="J152" s="131"/>
      <c r="K152" s="121"/>
      <c r="L152" s="121"/>
      <c r="M152" s="121"/>
      <c r="N152" s="121"/>
      <c r="O152" s="131"/>
      <c r="P152" s="121"/>
      <c r="Q152" s="121"/>
      <c r="R152" s="121"/>
      <c r="S152" s="131"/>
      <c r="T152" s="121"/>
      <c r="U152" s="121"/>
      <c r="V152" s="121"/>
      <c r="W152" s="131"/>
      <c r="X152" s="3"/>
      <c r="Y152" s="121"/>
      <c r="Z152" s="121"/>
      <c r="AA152" s="121"/>
      <c r="AB152" s="131"/>
    </row>
    <row r="153" spans="1:28" ht="12.75">
      <c r="A153" s="106" t="s">
        <v>578</v>
      </c>
      <c r="B153" s="110"/>
      <c r="C153" s="110"/>
      <c r="D153" s="110"/>
      <c r="E153" s="110"/>
      <c r="F153" s="111"/>
      <c r="G153" s="110"/>
      <c r="H153" s="110"/>
      <c r="I153" s="110"/>
      <c r="J153" s="111"/>
      <c r="K153" s="110"/>
      <c r="L153" s="110"/>
      <c r="M153" s="110"/>
      <c r="N153" s="110"/>
      <c r="O153" s="111"/>
      <c r="P153" s="110"/>
      <c r="Q153" s="110"/>
      <c r="R153" s="110"/>
      <c r="S153" s="111"/>
      <c r="T153" s="110"/>
      <c r="U153" s="110"/>
      <c r="V153" s="110"/>
      <c r="W153" s="111"/>
      <c r="X153" s="3"/>
      <c r="Y153" s="110"/>
      <c r="Z153" s="110"/>
      <c r="AA153" s="110"/>
      <c r="AB153" s="111"/>
    </row>
    <row r="154" spans="1:28" ht="12.75">
      <c r="A154" s="106" t="s">
        <v>579</v>
      </c>
      <c r="B154" s="110"/>
      <c r="C154" s="110"/>
      <c r="D154" s="110"/>
      <c r="E154" s="110"/>
      <c r="F154" s="111"/>
      <c r="G154" s="110"/>
      <c r="H154" s="110"/>
      <c r="I154" s="110"/>
      <c r="J154" s="111"/>
      <c r="K154" s="110"/>
      <c r="L154" s="110"/>
      <c r="M154" s="110"/>
      <c r="N154" s="110"/>
      <c r="O154" s="111"/>
      <c r="P154" s="110"/>
      <c r="Q154" s="110"/>
      <c r="R154" s="110"/>
      <c r="S154" s="111"/>
      <c r="T154" s="110"/>
      <c r="U154" s="110"/>
      <c r="V154" s="110"/>
      <c r="W154" s="111"/>
      <c r="X154" s="3"/>
      <c r="Y154" s="110"/>
      <c r="Z154" s="110"/>
      <c r="AA154" s="110"/>
      <c r="AB154" s="111"/>
    </row>
    <row r="155" spans="1:28" ht="12.75">
      <c r="A155" s="41" t="s">
        <v>87</v>
      </c>
      <c r="B155" s="134"/>
      <c r="C155" s="134"/>
      <c r="D155" s="134"/>
      <c r="E155" s="134"/>
      <c r="F155" s="134"/>
      <c r="G155" s="134"/>
      <c r="H155" s="134"/>
      <c r="I155" s="134"/>
      <c r="J155" s="134"/>
      <c r="K155" s="134"/>
      <c r="L155" s="134"/>
      <c r="M155" s="134"/>
      <c r="N155" s="134"/>
      <c r="O155" s="134"/>
      <c r="P155" s="134"/>
      <c r="Q155" s="134"/>
      <c r="R155" s="134"/>
      <c r="S155" s="134"/>
      <c r="T155" s="134"/>
      <c r="U155" s="134"/>
      <c r="V155" s="134"/>
      <c r="W155" s="134"/>
      <c r="X155" s="134"/>
      <c r="Y155" s="134"/>
      <c r="Z155" s="134"/>
      <c r="AA155" s="134"/>
      <c r="AB155" s="175"/>
    </row>
    <row r="156" spans="1:28" ht="12.75">
      <c r="A156" s="117" t="s">
        <v>257</v>
      </c>
      <c r="B156" s="107"/>
      <c r="C156" s="107"/>
      <c r="D156" s="107"/>
      <c r="E156" s="107"/>
      <c r="F156" s="118"/>
      <c r="G156" s="107"/>
      <c r="H156" s="107"/>
      <c r="I156" s="107"/>
      <c r="J156" s="118"/>
      <c r="K156" s="107"/>
      <c r="L156" s="107"/>
      <c r="M156" s="107"/>
      <c r="N156" s="107"/>
      <c r="O156" s="118"/>
      <c r="P156" s="107"/>
      <c r="Q156" s="107"/>
      <c r="R156" s="107"/>
      <c r="S156" s="118"/>
      <c r="T156" s="107"/>
      <c r="U156" s="107"/>
      <c r="V156" s="107"/>
      <c r="W156" s="118"/>
      <c r="X156" s="108"/>
      <c r="Y156" s="107"/>
      <c r="Z156" s="107"/>
      <c r="AA156" s="107"/>
      <c r="AB156" s="118"/>
    </row>
    <row r="157" spans="1:28" ht="12.75">
      <c r="A157" s="106" t="s">
        <v>162</v>
      </c>
      <c r="B157" s="110"/>
      <c r="C157" s="110"/>
      <c r="D157" s="110"/>
      <c r="E157" s="110"/>
      <c r="F157" s="111"/>
      <c r="G157" s="110"/>
      <c r="H157" s="110"/>
      <c r="I157" s="110"/>
      <c r="J157" s="111"/>
      <c r="K157" s="110"/>
      <c r="L157" s="110"/>
      <c r="M157" s="110"/>
      <c r="N157" s="110"/>
      <c r="O157" s="111"/>
      <c r="P157" s="110"/>
      <c r="Q157" s="110"/>
      <c r="R157" s="110"/>
      <c r="S157" s="111"/>
      <c r="T157" s="110"/>
      <c r="U157" s="110"/>
      <c r="V157" s="110"/>
      <c r="W157" s="111"/>
      <c r="X157" s="109"/>
      <c r="Y157" s="110"/>
      <c r="Z157" s="110"/>
      <c r="AA157" s="110"/>
      <c r="AB157" s="111"/>
    </row>
    <row r="158" spans="1:28" ht="12.75">
      <c r="A158" s="106" t="s">
        <v>459</v>
      </c>
      <c r="B158" s="110"/>
      <c r="C158" s="110"/>
      <c r="D158" s="110"/>
      <c r="E158" s="110"/>
      <c r="F158" s="111"/>
      <c r="G158" s="110"/>
      <c r="H158" s="110"/>
      <c r="I158" s="110"/>
      <c r="J158" s="111"/>
      <c r="K158" s="110"/>
      <c r="L158" s="110"/>
      <c r="M158" s="110"/>
      <c r="N158" s="110"/>
      <c r="O158" s="111"/>
      <c r="P158" s="110"/>
      <c r="Q158" s="110"/>
      <c r="R158" s="110"/>
      <c r="S158" s="111"/>
      <c r="T158" s="110"/>
      <c r="U158" s="110"/>
      <c r="V158" s="110"/>
      <c r="W158" s="111"/>
      <c r="X158" s="3"/>
      <c r="Y158" s="110"/>
      <c r="Z158" s="110"/>
      <c r="AA158" s="110"/>
      <c r="AB158" s="111"/>
    </row>
    <row r="159" spans="1:28" ht="12.75">
      <c r="A159" s="106" t="s">
        <v>259</v>
      </c>
      <c r="B159" s="110"/>
      <c r="C159" s="110"/>
      <c r="D159" s="110"/>
      <c r="E159" s="110"/>
      <c r="F159" s="111"/>
      <c r="G159" s="110"/>
      <c r="H159" s="110"/>
      <c r="I159" s="110"/>
      <c r="J159" s="111"/>
      <c r="K159" s="110"/>
      <c r="L159" s="110"/>
      <c r="M159" s="110"/>
      <c r="N159" s="110"/>
      <c r="O159" s="111"/>
      <c r="P159" s="110"/>
      <c r="Q159" s="110"/>
      <c r="R159" s="110"/>
      <c r="S159" s="111"/>
      <c r="T159" s="110"/>
      <c r="U159" s="110"/>
      <c r="V159" s="110"/>
      <c r="W159" s="111"/>
      <c r="X159" s="3"/>
      <c r="Y159" s="110"/>
      <c r="Z159" s="110"/>
      <c r="AA159" s="110"/>
      <c r="AB159" s="111"/>
    </row>
    <row r="160" spans="1:28" ht="12.75">
      <c r="A160" s="106" t="s">
        <v>260</v>
      </c>
      <c r="B160" s="110"/>
      <c r="C160" s="110"/>
      <c r="D160" s="110"/>
      <c r="E160" s="110"/>
      <c r="F160" s="111"/>
      <c r="G160" s="110"/>
      <c r="H160" s="110"/>
      <c r="I160" s="110"/>
      <c r="J160" s="111"/>
      <c r="K160" s="110"/>
      <c r="L160" s="110"/>
      <c r="M160" s="110"/>
      <c r="N160" s="110"/>
      <c r="O160" s="111"/>
      <c r="P160" s="110"/>
      <c r="Q160" s="110"/>
      <c r="R160" s="110"/>
      <c r="S160" s="110"/>
      <c r="T160" s="110"/>
      <c r="U160" s="110"/>
      <c r="V160" s="110"/>
      <c r="W160" s="110"/>
      <c r="X160" s="110"/>
      <c r="Y160" s="110"/>
      <c r="Z160" s="110"/>
      <c r="AA160" s="110"/>
      <c r="AB160" s="111"/>
    </row>
    <row r="161" spans="1:28" ht="12.75">
      <c r="A161" s="106" t="s">
        <v>409</v>
      </c>
      <c r="B161" s="110"/>
      <c r="C161" s="110"/>
      <c r="D161" s="110"/>
      <c r="E161" s="110"/>
      <c r="F161" s="111"/>
      <c r="G161" s="110"/>
      <c r="H161" s="110"/>
      <c r="I161" s="110"/>
      <c r="J161" s="111"/>
      <c r="K161" s="110"/>
      <c r="L161" s="110"/>
      <c r="M161" s="110"/>
      <c r="N161" s="110"/>
      <c r="O161" s="111"/>
      <c r="P161" s="110"/>
      <c r="Q161" s="110"/>
      <c r="R161" s="110"/>
      <c r="S161" s="111"/>
      <c r="T161" s="110"/>
      <c r="U161" s="110"/>
      <c r="V161" s="110"/>
      <c r="W161" s="111"/>
      <c r="X161" s="3"/>
      <c r="Y161" s="110"/>
      <c r="Z161" s="110"/>
      <c r="AA161" s="110"/>
      <c r="AB161" s="111"/>
    </row>
    <row r="162" spans="1:28" ht="12.75">
      <c r="A162" s="106" t="s">
        <v>262</v>
      </c>
      <c r="B162" s="110"/>
      <c r="C162" s="110"/>
      <c r="D162" s="110"/>
      <c r="E162" s="110"/>
      <c r="F162" s="111"/>
      <c r="G162" s="110"/>
      <c r="H162" s="110"/>
      <c r="I162" s="110"/>
      <c r="J162" s="111"/>
      <c r="K162" s="110"/>
      <c r="L162" s="110"/>
      <c r="M162" s="110"/>
      <c r="N162" s="110"/>
      <c r="O162" s="111"/>
      <c r="P162" s="110"/>
      <c r="Q162" s="110"/>
      <c r="R162" s="110"/>
      <c r="S162" s="111"/>
      <c r="T162" s="110"/>
      <c r="U162" s="110"/>
      <c r="V162" s="110"/>
      <c r="W162" s="111"/>
      <c r="X162" s="3"/>
      <c r="Y162" s="110"/>
      <c r="Z162" s="110"/>
      <c r="AA162" s="110"/>
      <c r="AB162" s="111"/>
    </row>
    <row r="163" spans="1:28" ht="12.75">
      <c r="A163" s="106" t="s">
        <v>603</v>
      </c>
      <c r="B163" s="110"/>
      <c r="C163" s="110"/>
      <c r="D163" s="110"/>
      <c r="E163" s="110"/>
      <c r="F163" s="14"/>
      <c r="G163" s="110"/>
      <c r="H163" s="110"/>
      <c r="I163" s="110"/>
      <c r="J163" s="14"/>
      <c r="K163" s="110"/>
      <c r="L163" s="110"/>
      <c r="M163" s="110"/>
      <c r="N163" s="110"/>
      <c r="O163" s="14"/>
      <c r="P163" s="110"/>
      <c r="Q163" s="110"/>
      <c r="R163" s="110"/>
      <c r="S163" s="14"/>
      <c r="T163" s="110"/>
      <c r="U163" s="110"/>
      <c r="V163" s="110"/>
      <c r="W163" s="14"/>
      <c r="X163" s="110">
        <v>4700</v>
      </c>
      <c r="Y163" s="110">
        <v>6000</v>
      </c>
      <c r="Z163" s="110"/>
      <c r="AA163" s="110"/>
      <c r="AB163" s="14"/>
    </row>
    <row r="164" spans="1:28" ht="12.75">
      <c r="A164" s="106" t="s">
        <v>410</v>
      </c>
      <c r="B164" s="110"/>
      <c r="C164" s="110"/>
      <c r="D164" s="110"/>
      <c r="E164" s="110"/>
      <c r="F164" s="111"/>
      <c r="G164" s="110"/>
      <c r="H164" s="110"/>
      <c r="I164" s="110"/>
      <c r="J164" s="111"/>
      <c r="K164" s="110"/>
      <c r="L164" s="110"/>
      <c r="M164" s="110"/>
      <c r="N164" s="110"/>
      <c r="O164" s="111"/>
      <c r="P164" s="110"/>
      <c r="Q164" s="110"/>
      <c r="R164" s="110"/>
      <c r="S164" s="111"/>
      <c r="T164" s="110"/>
      <c r="U164" s="110"/>
      <c r="V164" s="110"/>
      <c r="W164" s="111"/>
      <c r="X164" s="109"/>
      <c r="Y164" s="110"/>
      <c r="Z164" s="110"/>
      <c r="AA164" s="110"/>
      <c r="AB164" s="111"/>
    </row>
    <row r="165" spans="1:28" ht="12.75">
      <c r="A165" s="41" t="s">
        <v>89</v>
      </c>
      <c r="B165" s="134"/>
      <c r="C165" s="134"/>
      <c r="D165" s="134"/>
      <c r="E165" s="134"/>
      <c r="F165" s="134"/>
      <c r="G165" s="134"/>
      <c r="H165" s="134"/>
      <c r="I165" s="134"/>
      <c r="J165" s="134"/>
      <c r="K165" s="134"/>
      <c r="L165" s="134"/>
      <c r="M165" s="134"/>
      <c r="N165" s="134"/>
      <c r="O165" s="134"/>
      <c r="P165" s="134"/>
      <c r="Q165" s="134"/>
      <c r="R165" s="134"/>
      <c r="S165" s="134"/>
      <c r="T165" s="134"/>
      <c r="U165" s="134"/>
      <c r="V165" s="134"/>
      <c r="W165" s="134"/>
      <c r="X165" s="134"/>
      <c r="Y165" s="134"/>
      <c r="Z165" s="134"/>
      <c r="AA165" s="134"/>
      <c r="AB165" s="175"/>
    </row>
    <row r="166" spans="1:28" ht="12.75">
      <c r="A166" s="117" t="s">
        <v>551</v>
      </c>
      <c r="B166" s="107"/>
      <c r="C166" s="107"/>
      <c r="D166" s="107"/>
      <c r="E166" s="107"/>
      <c r="F166" s="118"/>
      <c r="G166" s="107"/>
      <c r="H166" s="107"/>
      <c r="I166" s="107"/>
      <c r="J166" s="118"/>
      <c r="K166" s="107"/>
      <c r="L166" s="107"/>
      <c r="M166" s="107"/>
      <c r="N166" s="107"/>
      <c r="O166" s="118"/>
      <c r="P166" s="107"/>
      <c r="Q166" s="107"/>
      <c r="R166" s="107"/>
      <c r="S166" s="118"/>
      <c r="T166" s="107"/>
      <c r="U166" s="107"/>
      <c r="V166" s="107"/>
      <c r="W166" s="118"/>
      <c r="X166" s="5"/>
      <c r="Y166" s="107"/>
      <c r="Z166" s="107"/>
      <c r="AA166" s="107"/>
      <c r="AB166" s="118"/>
    </row>
    <row r="167" spans="1:28" ht="12.75">
      <c r="A167" s="106" t="s">
        <v>265</v>
      </c>
      <c r="B167" s="110"/>
      <c r="C167" s="110"/>
      <c r="D167" s="110"/>
      <c r="E167" s="110"/>
      <c r="F167" s="14"/>
      <c r="G167" s="110"/>
      <c r="H167" s="110"/>
      <c r="I167" s="110"/>
      <c r="J167" s="14"/>
      <c r="K167" s="110"/>
      <c r="L167" s="110"/>
      <c r="M167" s="110"/>
      <c r="N167" s="110"/>
      <c r="O167" s="14"/>
      <c r="P167" s="110"/>
      <c r="Q167" s="110"/>
      <c r="R167" s="110"/>
      <c r="S167" s="14"/>
      <c r="T167" s="110"/>
      <c r="U167" s="110"/>
      <c r="V167" s="110"/>
      <c r="W167" s="14"/>
      <c r="X167" s="3"/>
      <c r="Y167" s="3"/>
      <c r="Z167" s="3"/>
      <c r="AA167" s="110"/>
      <c r="AB167" s="14"/>
    </row>
    <row r="168" spans="1:28" ht="12.75">
      <c r="A168" s="106" t="s">
        <v>763</v>
      </c>
      <c r="B168" s="110"/>
      <c r="C168" s="110"/>
      <c r="D168" s="110"/>
      <c r="E168" s="110"/>
      <c r="F168" s="111"/>
      <c r="G168" s="110"/>
      <c r="H168" s="110"/>
      <c r="I168" s="110"/>
      <c r="J168" s="111"/>
      <c r="K168" s="110"/>
      <c r="L168" s="110"/>
      <c r="M168" s="110"/>
      <c r="N168" s="110"/>
      <c r="O168" s="111"/>
      <c r="P168" s="110"/>
      <c r="Q168" s="110"/>
      <c r="R168" s="110"/>
      <c r="S168" s="111"/>
      <c r="T168" s="110"/>
      <c r="U168" s="110">
        <v>26</v>
      </c>
      <c r="V168" s="110"/>
      <c r="W168" s="111"/>
      <c r="X168" s="3">
        <v>26</v>
      </c>
      <c r="Y168" s="110"/>
      <c r="Z168" s="110"/>
      <c r="AA168" s="110"/>
      <c r="AB168" s="111"/>
    </row>
    <row r="169" spans="1:28" ht="12.75">
      <c r="A169" s="106" t="s">
        <v>267</v>
      </c>
      <c r="B169" s="110"/>
      <c r="C169" s="110"/>
      <c r="D169" s="110"/>
      <c r="E169" s="110"/>
      <c r="F169" s="111"/>
      <c r="G169" s="110"/>
      <c r="H169" s="110"/>
      <c r="I169" s="110"/>
      <c r="J169" s="111"/>
      <c r="K169" s="110"/>
      <c r="L169" s="110"/>
      <c r="M169" s="110"/>
      <c r="N169" s="110"/>
      <c r="O169" s="111"/>
      <c r="P169" s="110"/>
      <c r="Q169" s="110"/>
      <c r="R169" s="110"/>
      <c r="S169" s="111"/>
      <c r="T169" s="110"/>
      <c r="U169" s="110"/>
      <c r="V169" s="110"/>
      <c r="W169" s="111"/>
      <c r="X169" s="3"/>
      <c r="Y169" s="110"/>
      <c r="Z169" s="110"/>
      <c r="AA169" s="110"/>
      <c r="AB169" s="111"/>
    </row>
    <row r="170" spans="1:28" ht="12.75">
      <c r="A170" s="106" t="s">
        <v>448</v>
      </c>
      <c r="B170" s="110"/>
      <c r="C170" s="110"/>
      <c r="D170" s="110"/>
      <c r="E170" s="110"/>
      <c r="F170" s="111"/>
      <c r="G170" s="110"/>
      <c r="H170" s="110"/>
      <c r="I170" s="110"/>
      <c r="J170" s="111"/>
      <c r="K170" s="110"/>
      <c r="L170" s="110"/>
      <c r="M170" s="110"/>
      <c r="N170" s="110"/>
      <c r="O170" s="111"/>
      <c r="P170" s="110"/>
      <c r="Q170" s="110"/>
      <c r="R170" s="110"/>
      <c r="S170" s="111"/>
      <c r="T170" s="110"/>
      <c r="U170" s="110"/>
      <c r="V170" s="110"/>
      <c r="W170" s="111"/>
      <c r="X170" s="3"/>
      <c r="Y170" s="110"/>
      <c r="Z170" s="110"/>
      <c r="AA170" s="110"/>
      <c r="AB170" s="111"/>
    </row>
    <row r="171" spans="1:28" ht="12.75">
      <c r="A171" s="106" t="s">
        <v>489</v>
      </c>
      <c r="B171" s="110"/>
      <c r="C171" s="110"/>
      <c r="D171" s="110"/>
      <c r="E171" s="110"/>
      <c r="F171" s="111"/>
      <c r="G171" s="110"/>
      <c r="H171" s="110"/>
      <c r="I171" s="110"/>
      <c r="J171" s="111"/>
      <c r="K171" s="110"/>
      <c r="L171" s="110"/>
      <c r="M171" s="110"/>
      <c r="N171" s="110"/>
      <c r="O171" s="111"/>
      <c r="P171" s="110"/>
      <c r="Q171" s="110"/>
      <c r="R171" s="110"/>
      <c r="S171" s="111"/>
      <c r="T171" s="110"/>
      <c r="U171" s="110"/>
      <c r="V171" s="110"/>
      <c r="W171" s="111"/>
      <c r="Y171" s="110"/>
      <c r="Z171" s="110"/>
      <c r="AA171" s="110"/>
      <c r="AB171" s="111"/>
    </row>
    <row r="172" spans="1:28" ht="12.75">
      <c r="A172" s="106" t="s">
        <v>411</v>
      </c>
      <c r="B172" s="110"/>
      <c r="C172" s="110"/>
      <c r="D172" s="110"/>
      <c r="E172" s="110"/>
      <c r="F172" s="111"/>
      <c r="G172" s="110"/>
      <c r="H172" s="110"/>
      <c r="I172" s="110"/>
      <c r="J172" s="111"/>
      <c r="K172" s="110"/>
      <c r="L172" s="110"/>
      <c r="M172" s="110"/>
      <c r="N172" s="110"/>
      <c r="O172" s="111"/>
      <c r="P172" s="110"/>
      <c r="Q172" s="110"/>
      <c r="R172" s="110"/>
      <c r="S172" s="111"/>
      <c r="T172" s="110"/>
      <c r="U172" s="110"/>
      <c r="V172" s="110"/>
      <c r="W172" s="111"/>
      <c r="X172" s="3"/>
      <c r="Y172" s="110"/>
      <c r="Z172" s="110"/>
      <c r="AA172" s="110"/>
      <c r="AB172" s="111"/>
    </row>
    <row r="173" spans="1:28" ht="12.75">
      <c r="A173" s="106" t="s">
        <v>270</v>
      </c>
      <c r="B173" s="110"/>
      <c r="C173" s="110"/>
      <c r="D173" s="110"/>
      <c r="E173" s="110"/>
      <c r="F173" s="111"/>
      <c r="G173" s="110"/>
      <c r="H173" s="110"/>
      <c r="I173" s="110"/>
      <c r="J173" s="111"/>
      <c r="K173" s="110"/>
      <c r="L173" s="110"/>
      <c r="M173" s="110"/>
      <c r="N173" s="110"/>
      <c r="O173" s="111"/>
      <c r="P173" s="110"/>
      <c r="Q173" s="110"/>
      <c r="R173" s="110"/>
      <c r="S173" s="111"/>
      <c r="T173" s="110"/>
      <c r="U173" s="110"/>
      <c r="V173" s="110"/>
      <c r="W173" s="111"/>
      <c r="X173" s="3"/>
      <c r="Y173" s="110"/>
      <c r="Z173" s="110"/>
      <c r="AA173" s="110"/>
      <c r="AB173" s="111"/>
    </row>
    <row r="174" spans="1:28" ht="12.75">
      <c r="A174" s="106" t="s">
        <v>490</v>
      </c>
      <c r="B174" s="110"/>
      <c r="C174" s="110"/>
      <c r="D174" s="110"/>
      <c r="E174" s="110"/>
      <c r="F174" s="111"/>
      <c r="G174" s="110"/>
      <c r="H174" s="110"/>
      <c r="I174" s="110"/>
      <c r="J174" s="111"/>
      <c r="K174" s="110"/>
      <c r="L174" s="110"/>
      <c r="M174" s="110"/>
      <c r="N174" s="110"/>
      <c r="O174" s="111"/>
      <c r="P174" s="110"/>
      <c r="Q174" s="110"/>
      <c r="R174" s="110"/>
      <c r="S174" s="111"/>
      <c r="T174" s="110"/>
      <c r="U174" s="110"/>
      <c r="V174" s="110"/>
      <c r="W174" s="111"/>
      <c r="X174" s="110"/>
      <c r="Y174" s="110"/>
      <c r="Z174" s="110"/>
      <c r="AA174" s="110"/>
      <c r="AB174" s="111"/>
    </row>
    <row r="175" spans="1:28" ht="12.75">
      <c r="A175" s="106" t="s">
        <v>272</v>
      </c>
      <c r="B175" s="110"/>
      <c r="C175" s="110"/>
      <c r="D175" s="110"/>
      <c r="E175" s="110"/>
      <c r="F175" s="111"/>
      <c r="G175" s="110"/>
      <c r="H175" s="110"/>
      <c r="I175" s="110"/>
      <c r="J175" s="111"/>
      <c r="K175" s="110"/>
      <c r="L175" s="110"/>
      <c r="M175" s="110"/>
      <c r="N175" s="110"/>
      <c r="O175" s="111"/>
      <c r="P175" s="110"/>
      <c r="Q175" s="110"/>
      <c r="R175" s="110"/>
      <c r="S175" s="111"/>
      <c r="T175" s="110"/>
      <c r="U175" s="110"/>
      <c r="V175" s="110"/>
      <c r="W175" s="111"/>
      <c r="X175" s="3"/>
      <c r="Y175" s="110"/>
      <c r="Z175" s="110"/>
      <c r="AA175" s="110"/>
      <c r="AB175" s="111"/>
    </row>
    <row r="176" spans="1:28" ht="12.75">
      <c r="A176" s="106" t="s">
        <v>273</v>
      </c>
      <c r="B176" s="110"/>
      <c r="C176" s="110"/>
      <c r="D176" s="110"/>
      <c r="E176" s="110"/>
      <c r="F176" s="111"/>
      <c r="G176" s="110"/>
      <c r="H176" s="110"/>
      <c r="I176" s="110"/>
      <c r="J176" s="111"/>
      <c r="K176" s="110"/>
      <c r="L176" s="110"/>
      <c r="M176" s="110"/>
      <c r="N176" s="110"/>
      <c r="O176" s="111"/>
      <c r="P176" s="110"/>
      <c r="Q176" s="110"/>
      <c r="R176" s="110"/>
      <c r="S176" s="111"/>
      <c r="T176" s="110"/>
      <c r="U176" s="110"/>
      <c r="V176" s="110"/>
      <c r="W176" s="111"/>
      <c r="X176" s="3"/>
      <c r="Y176" s="110"/>
      <c r="Z176" s="110"/>
      <c r="AA176" s="110"/>
      <c r="AB176" s="111"/>
    </row>
    <row r="177" spans="1:28" ht="12.75">
      <c r="A177" s="120" t="s">
        <v>163</v>
      </c>
      <c r="B177" s="121"/>
      <c r="C177" s="121"/>
      <c r="D177" s="121"/>
      <c r="E177" s="121"/>
      <c r="F177" s="131"/>
      <c r="G177" s="121"/>
      <c r="H177" s="121"/>
      <c r="I177" s="121"/>
      <c r="J177" s="131"/>
      <c r="K177" s="121"/>
      <c r="L177" s="121"/>
      <c r="M177" s="121"/>
      <c r="N177" s="121"/>
      <c r="O177" s="131"/>
      <c r="P177" s="121"/>
      <c r="Q177" s="121"/>
      <c r="R177" s="121"/>
      <c r="S177" s="131"/>
      <c r="T177" s="121"/>
      <c r="U177" s="121"/>
      <c r="V177" s="121"/>
      <c r="W177" s="131"/>
      <c r="X177" s="3"/>
      <c r="Y177" s="121"/>
      <c r="Z177" s="121"/>
      <c r="AA177" s="121"/>
      <c r="AB177" s="131"/>
    </row>
    <row r="178" spans="1:28" ht="12.75">
      <c r="A178" s="41" t="s">
        <v>92</v>
      </c>
      <c r="B178" s="134"/>
      <c r="C178" s="134"/>
      <c r="D178" s="134"/>
      <c r="E178" s="134"/>
      <c r="F178" s="134"/>
      <c r="G178" s="134"/>
      <c r="H178" s="134"/>
      <c r="I178" s="134"/>
      <c r="J178" s="134"/>
      <c r="K178" s="134"/>
      <c r="L178" s="134"/>
      <c r="M178" s="134"/>
      <c r="N178" s="134"/>
      <c r="O178" s="134"/>
      <c r="P178" s="134"/>
      <c r="Q178" s="134"/>
      <c r="R178" s="134"/>
      <c r="S178" s="134"/>
      <c r="T178" s="134"/>
      <c r="U178" s="134"/>
      <c r="V178" s="134"/>
      <c r="W178" s="134"/>
      <c r="X178" s="134"/>
      <c r="Y178" s="134"/>
      <c r="Z178" s="134"/>
      <c r="AA178" s="134"/>
      <c r="AB178" s="175"/>
    </row>
    <row r="179" spans="1:28" ht="12.75">
      <c r="A179" s="117" t="s">
        <v>265</v>
      </c>
      <c r="B179" s="107"/>
      <c r="C179" s="107"/>
      <c r="D179" s="107"/>
      <c r="E179" s="107"/>
      <c r="F179" s="118"/>
      <c r="G179" s="107"/>
      <c r="H179" s="107"/>
      <c r="I179" s="107"/>
      <c r="J179" s="118"/>
      <c r="K179" s="107"/>
      <c r="L179" s="107"/>
      <c r="M179" s="107"/>
      <c r="N179" s="107"/>
      <c r="O179" s="118"/>
      <c r="P179" s="107"/>
      <c r="Q179" s="107"/>
      <c r="R179" s="107"/>
      <c r="S179" s="118"/>
      <c r="T179" s="107"/>
      <c r="U179" s="107"/>
      <c r="V179" s="107"/>
      <c r="W179" s="118"/>
      <c r="X179" s="110"/>
      <c r="Y179" s="110"/>
      <c r="Z179" s="110"/>
      <c r="AA179" s="110"/>
      <c r="AB179" s="118"/>
    </row>
    <row r="180" spans="1:28" ht="25.5">
      <c r="A180" s="119" t="s">
        <v>552</v>
      </c>
      <c r="B180" s="110"/>
      <c r="C180" s="110"/>
      <c r="D180" s="110"/>
      <c r="E180" s="110"/>
      <c r="F180" s="111"/>
      <c r="G180" s="110"/>
      <c r="H180" s="110"/>
      <c r="I180" s="110"/>
      <c r="J180" s="111"/>
      <c r="K180" s="110"/>
      <c r="L180" s="110"/>
      <c r="M180" s="110"/>
      <c r="N180" s="110"/>
      <c r="O180" s="111"/>
      <c r="P180" s="110"/>
      <c r="Q180" s="110"/>
      <c r="R180" s="110"/>
      <c r="S180" s="111"/>
      <c r="T180" s="110"/>
      <c r="U180" s="110"/>
      <c r="V180" s="110"/>
      <c r="W180" s="111"/>
      <c r="X180" s="110"/>
      <c r="Y180" s="110"/>
      <c r="Z180" s="110"/>
      <c r="AA180" s="110"/>
      <c r="AB180" s="111"/>
    </row>
    <row r="181" spans="1:28" ht="12.75">
      <c r="A181" s="106" t="s">
        <v>57</v>
      </c>
      <c r="B181" s="110"/>
      <c r="C181" s="110"/>
      <c r="D181" s="110"/>
      <c r="E181" s="110"/>
      <c r="F181" s="111"/>
      <c r="G181" s="110"/>
      <c r="H181" s="110"/>
      <c r="I181" s="110"/>
      <c r="J181" s="111"/>
      <c r="K181" s="110"/>
      <c r="L181" s="110"/>
      <c r="M181" s="110"/>
      <c r="N181" s="110"/>
      <c r="O181" s="111"/>
      <c r="P181" s="110"/>
      <c r="Q181" s="110"/>
      <c r="R181" s="110"/>
      <c r="S181" s="111"/>
      <c r="T181" s="110"/>
      <c r="U181" s="110"/>
      <c r="V181" s="110"/>
      <c r="W181" s="111"/>
      <c r="X181" s="110"/>
      <c r="Y181" s="110"/>
      <c r="Z181" s="110"/>
      <c r="AA181" s="110"/>
      <c r="AB181" s="111"/>
    </row>
    <row r="182" spans="1:28" ht="12.75">
      <c r="A182" s="106" t="s">
        <v>276</v>
      </c>
      <c r="B182" s="110"/>
      <c r="C182" s="110"/>
      <c r="D182" s="110"/>
      <c r="E182" s="110"/>
      <c r="F182" s="111"/>
      <c r="G182" s="110"/>
      <c r="H182" s="110"/>
      <c r="I182" s="110"/>
      <c r="J182" s="111"/>
      <c r="K182" s="110"/>
      <c r="L182" s="110"/>
      <c r="M182" s="110"/>
      <c r="N182" s="110"/>
      <c r="O182" s="111"/>
      <c r="P182" s="110"/>
      <c r="Q182" s="110"/>
      <c r="R182" s="110"/>
      <c r="S182" s="111"/>
      <c r="T182" s="110"/>
      <c r="U182" s="110"/>
      <c r="V182" s="110"/>
      <c r="W182" s="111"/>
      <c r="X182" s="110"/>
      <c r="Y182" s="110"/>
      <c r="Z182" s="110"/>
      <c r="AA182" s="110"/>
      <c r="AB182" s="111"/>
    </row>
    <row r="183" spans="1:28" ht="12.75">
      <c r="A183" s="106" t="s">
        <v>277</v>
      </c>
      <c r="B183" s="110"/>
      <c r="C183" s="110"/>
      <c r="D183" s="110"/>
      <c r="E183" s="110"/>
      <c r="F183" s="111"/>
      <c r="G183" s="110"/>
      <c r="H183" s="110"/>
      <c r="I183" s="110"/>
      <c r="J183" s="111"/>
      <c r="K183" s="110"/>
      <c r="L183" s="110"/>
      <c r="M183" s="110"/>
      <c r="N183" s="110"/>
      <c r="O183" s="111"/>
      <c r="P183" s="110"/>
      <c r="Q183" s="110"/>
      <c r="R183" s="110"/>
      <c r="S183" s="111"/>
      <c r="T183" s="110"/>
      <c r="U183" s="110"/>
      <c r="V183" s="110"/>
      <c r="W183" s="111"/>
      <c r="X183" s="110"/>
      <c r="Y183" s="110"/>
      <c r="Z183" s="110"/>
      <c r="AA183" s="110"/>
      <c r="AB183" s="111"/>
    </row>
    <row r="184" spans="1:28" ht="12.75">
      <c r="A184" s="106" t="s">
        <v>278</v>
      </c>
      <c r="B184" s="110"/>
      <c r="C184" s="110"/>
      <c r="D184" s="110"/>
      <c r="E184" s="110"/>
      <c r="F184" s="111"/>
      <c r="G184" s="110"/>
      <c r="H184" s="110"/>
      <c r="I184" s="110"/>
      <c r="J184" s="111"/>
      <c r="K184" s="110"/>
      <c r="L184" s="110"/>
      <c r="M184" s="110"/>
      <c r="N184" s="110"/>
      <c r="O184" s="111"/>
      <c r="P184" s="110"/>
      <c r="Q184" s="110"/>
      <c r="R184" s="110"/>
      <c r="S184" s="111"/>
      <c r="T184" s="110"/>
      <c r="U184" s="110"/>
      <c r="V184" s="110"/>
      <c r="W184" s="111"/>
      <c r="X184" s="110"/>
      <c r="Y184" s="110"/>
      <c r="Z184" s="110"/>
      <c r="AA184" s="110"/>
      <c r="AB184" s="111"/>
    </row>
    <row r="185" spans="1:28" ht="12.75">
      <c r="A185" s="106" t="s">
        <v>52</v>
      </c>
      <c r="B185" s="110"/>
      <c r="C185" s="110"/>
      <c r="D185" s="110"/>
      <c r="E185" s="110"/>
      <c r="F185" s="111"/>
      <c r="G185" s="110"/>
      <c r="H185" s="110"/>
      <c r="I185" s="110"/>
      <c r="J185" s="111"/>
      <c r="K185" s="110"/>
      <c r="L185" s="110"/>
      <c r="M185" s="110"/>
      <c r="N185" s="110"/>
      <c r="O185" s="111"/>
      <c r="P185" s="110"/>
      <c r="Q185" s="110"/>
      <c r="R185" s="110"/>
      <c r="S185" s="111"/>
      <c r="T185" s="110"/>
      <c r="U185" s="110"/>
      <c r="V185" s="110"/>
      <c r="W185" s="111"/>
      <c r="X185" s="109"/>
      <c r="Y185" s="110"/>
      <c r="Z185" s="110"/>
      <c r="AA185" s="110"/>
      <c r="AB185" s="111"/>
    </row>
    <row r="186" spans="1:28" ht="12.75">
      <c r="A186" s="106" t="s">
        <v>279</v>
      </c>
      <c r="B186" s="110"/>
      <c r="C186" s="110"/>
      <c r="D186" s="110"/>
      <c r="E186" s="110"/>
      <c r="F186" s="111"/>
      <c r="G186" s="110"/>
      <c r="H186" s="110"/>
      <c r="I186" s="110"/>
      <c r="J186" s="111"/>
      <c r="K186" s="110"/>
      <c r="L186" s="110"/>
      <c r="M186" s="110"/>
      <c r="N186" s="110"/>
      <c r="O186" s="111"/>
      <c r="P186" s="110"/>
      <c r="Q186" s="110"/>
      <c r="R186" s="110"/>
      <c r="S186" s="111"/>
      <c r="T186" s="110"/>
      <c r="U186" s="110"/>
      <c r="V186" s="110"/>
      <c r="W186" s="111"/>
      <c r="X186" s="109"/>
      <c r="Y186" s="110"/>
      <c r="Z186" s="110"/>
      <c r="AA186" s="110"/>
      <c r="AB186" s="111"/>
    </row>
    <row r="187" spans="1:28" ht="12.75">
      <c r="A187" s="106" t="s">
        <v>516</v>
      </c>
      <c r="B187" s="110"/>
      <c r="C187" s="110"/>
      <c r="D187" s="110"/>
      <c r="E187" s="110"/>
      <c r="F187" s="111"/>
      <c r="G187" s="110"/>
      <c r="H187" s="110"/>
      <c r="I187" s="110"/>
      <c r="J187" s="111"/>
      <c r="K187" s="110"/>
      <c r="L187" s="110"/>
      <c r="M187" s="110"/>
      <c r="N187" s="110"/>
      <c r="O187" s="111"/>
      <c r="P187" s="110"/>
      <c r="Q187" s="110"/>
      <c r="R187" s="110"/>
      <c r="S187" s="111"/>
      <c r="T187" s="110"/>
      <c r="U187" s="110"/>
      <c r="V187" s="110"/>
      <c r="W187" s="111"/>
      <c r="X187" s="109"/>
      <c r="Y187" s="110"/>
      <c r="Z187" s="110"/>
      <c r="AA187" s="110"/>
      <c r="AB187" s="111"/>
    </row>
    <row r="188" spans="1:28" ht="12.75">
      <c r="A188" s="106" t="s">
        <v>413</v>
      </c>
      <c r="B188" s="110"/>
      <c r="C188" s="110"/>
      <c r="D188" s="110"/>
      <c r="E188" s="110"/>
      <c r="F188" s="111"/>
      <c r="G188" s="110"/>
      <c r="H188" s="110"/>
      <c r="I188" s="110"/>
      <c r="J188" s="111"/>
      <c r="K188" s="110"/>
      <c r="L188" s="110"/>
      <c r="M188" s="110"/>
      <c r="N188" s="110"/>
      <c r="O188" s="111"/>
      <c r="P188" s="110"/>
      <c r="Q188" s="110"/>
      <c r="R188" s="110"/>
      <c r="S188" s="111"/>
      <c r="T188" s="110"/>
      <c r="U188" s="110"/>
      <c r="V188" s="110"/>
      <c r="W188" s="111"/>
      <c r="X188" s="109"/>
      <c r="Y188" s="110"/>
      <c r="Z188" s="110"/>
      <c r="AA188" s="110"/>
      <c r="AB188" s="111"/>
    </row>
    <row r="189" spans="1:28" ht="12.75">
      <c r="A189" s="120" t="s">
        <v>414</v>
      </c>
      <c r="B189" s="121"/>
      <c r="C189" s="121"/>
      <c r="D189" s="121"/>
      <c r="E189" s="121"/>
      <c r="F189" s="131"/>
      <c r="G189" s="121"/>
      <c r="H189" s="121"/>
      <c r="I189" s="121"/>
      <c r="J189" s="131"/>
      <c r="K189" s="121"/>
      <c r="L189" s="121"/>
      <c r="M189" s="121"/>
      <c r="N189" s="121"/>
      <c r="O189" s="131"/>
      <c r="P189" s="121"/>
      <c r="Q189" s="121"/>
      <c r="R189" s="121"/>
      <c r="S189" s="131"/>
      <c r="T189" s="121"/>
      <c r="U189" s="121"/>
      <c r="V189" s="121"/>
      <c r="W189" s="131"/>
      <c r="X189" s="132"/>
      <c r="Y189" s="121"/>
      <c r="Z189" s="121"/>
      <c r="AA189" s="121"/>
      <c r="AB189" s="131"/>
    </row>
    <row r="190" spans="1:28" ht="15.75">
      <c r="A190" s="56" t="s">
        <v>94</v>
      </c>
      <c r="B190" s="137"/>
      <c r="C190" s="137"/>
      <c r="D190" s="137"/>
      <c r="E190" s="137"/>
      <c r="F190" s="137"/>
      <c r="G190" s="137"/>
      <c r="H190" s="137"/>
      <c r="I190" s="137"/>
      <c r="J190" s="137"/>
      <c r="K190" s="137"/>
      <c r="L190" s="137"/>
      <c r="M190" s="137"/>
      <c r="N190" s="137"/>
      <c r="O190" s="137"/>
      <c r="P190" s="137"/>
      <c r="Q190" s="137"/>
      <c r="R190" s="137"/>
      <c r="S190" s="137"/>
      <c r="T190" s="137"/>
      <c r="U190" s="137"/>
      <c r="V190" s="137"/>
      <c r="W190" s="137"/>
      <c r="X190" s="137"/>
      <c r="Y190" s="137"/>
      <c r="Z190" s="137"/>
      <c r="AA190" s="137"/>
      <c r="AB190" s="185"/>
    </row>
    <row r="191" spans="1:28" ht="12.75">
      <c r="A191" s="41" t="s">
        <v>95</v>
      </c>
      <c r="B191" s="134"/>
      <c r="C191" s="134"/>
      <c r="D191" s="134"/>
      <c r="E191" s="134"/>
      <c r="F191" s="134"/>
      <c r="G191" s="134"/>
      <c r="H191" s="134"/>
      <c r="I191" s="134"/>
      <c r="J191" s="134"/>
      <c r="K191" s="134"/>
      <c r="L191" s="134"/>
      <c r="M191" s="134"/>
      <c r="N191" s="134"/>
      <c r="O191" s="134"/>
      <c r="P191" s="134"/>
      <c r="Q191" s="134"/>
      <c r="R191" s="134"/>
      <c r="S191" s="134"/>
      <c r="T191" s="134"/>
      <c r="U191" s="134"/>
      <c r="V191" s="134"/>
      <c r="W191" s="134"/>
      <c r="X191" s="134"/>
      <c r="Y191" s="134"/>
      <c r="Z191" s="134"/>
      <c r="AA191" s="134"/>
      <c r="AB191" s="175"/>
    </row>
    <row r="192" spans="1:28" ht="15.75">
      <c r="A192" s="22" t="s">
        <v>282</v>
      </c>
      <c r="B192" s="107"/>
      <c r="C192" s="107"/>
      <c r="D192" s="107"/>
      <c r="E192" s="107"/>
      <c r="F192" s="118"/>
      <c r="G192" s="107"/>
      <c r="H192" s="107"/>
      <c r="I192" s="107"/>
      <c r="J192" s="118"/>
      <c r="K192" s="107"/>
      <c r="L192" s="107"/>
      <c r="M192" s="107"/>
      <c r="N192" s="107"/>
      <c r="O192" s="118"/>
      <c r="P192" s="107"/>
      <c r="Q192" s="107"/>
      <c r="R192" s="107"/>
      <c r="S192" s="118"/>
      <c r="T192" s="107"/>
      <c r="U192" s="107"/>
      <c r="V192" s="107"/>
      <c r="W192" s="118"/>
      <c r="X192" s="107"/>
      <c r="Y192" s="107"/>
      <c r="Z192" s="107"/>
      <c r="AA192" s="107"/>
      <c r="AB192" s="118"/>
    </row>
    <row r="193" spans="1:28" ht="12.75">
      <c r="A193" s="17" t="s">
        <v>541</v>
      </c>
      <c r="B193" s="3"/>
      <c r="C193" s="3"/>
      <c r="D193" s="3"/>
      <c r="E193" s="3"/>
      <c r="F193" s="3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  <c r="S193" s="3"/>
      <c r="T193" s="3"/>
      <c r="U193" s="3"/>
      <c r="V193" s="3"/>
      <c r="W193" s="3"/>
      <c r="X193" s="3"/>
      <c r="Y193" s="3"/>
      <c r="Z193" s="3"/>
      <c r="AA193" s="3"/>
      <c r="AB193" s="111"/>
    </row>
    <row r="194" spans="1:28" ht="12.75">
      <c r="A194" s="2" t="s">
        <v>586</v>
      </c>
      <c r="B194" s="3"/>
      <c r="C194" s="3"/>
      <c r="D194" s="3"/>
      <c r="E194" s="3"/>
      <c r="F194" s="111"/>
      <c r="G194" s="3"/>
      <c r="H194" s="3"/>
      <c r="I194" s="3"/>
      <c r="J194" s="111"/>
      <c r="K194" s="3"/>
      <c r="L194" s="3"/>
      <c r="M194" s="3"/>
      <c r="N194" s="3"/>
      <c r="O194" s="111"/>
      <c r="P194" s="3"/>
      <c r="Q194" s="3"/>
      <c r="R194" s="3"/>
      <c r="S194" s="111"/>
      <c r="T194" s="3"/>
      <c r="U194" s="3"/>
      <c r="V194" s="3"/>
      <c r="W194" s="111"/>
      <c r="X194" s="3"/>
      <c r="Y194" s="3"/>
      <c r="Z194" s="3"/>
      <c r="AA194" s="3"/>
      <c r="AB194" s="111"/>
    </row>
    <row r="195" spans="1:28" ht="12.75">
      <c r="A195" s="2" t="s">
        <v>587</v>
      </c>
      <c r="B195" s="3"/>
      <c r="C195" s="3"/>
      <c r="D195" s="3"/>
      <c r="E195" s="3"/>
      <c r="F195" s="111"/>
      <c r="G195" s="3"/>
      <c r="H195" s="3"/>
      <c r="I195" s="3"/>
      <c r="J195" s="111"/>
      <c r="K195" s="3"/>
      <c r="L195" s="3"/>
      <c r="M195" s="3"/>
      <c r="N195" s="3"/>
      <c r="O195" s="111"/>
      <c r="P195" s="3"/>
      <c r="Q195" s="3"/>
      <c r="R195" s="3"/>
      <c r="S195" s="111"/>
      <c r="T195" s="3"/>
      <c r="U195" s="3"/>
      <c r="V195" s="3"/>
      <c r="W195" s="111"/>
      <c r="X195" s="3"/>
      <c r="Y195" s="3"/>
      <c r="Z195" s="3"/>
      <c r="AA195" s="3"/>
      <c r="AB195" s="111"/>
    </row>
    <row r="196" spans="1:28" ht="12.75">
      <c r="A196" s="136" t="s">
        <v>542</v>
      </c>
      <c r="B196" s="3"/>
      <c r="C196" s="3"/>
      <c r="D196" s="3"/>
      <c r="E196" s="3"/>
      <c r="F196" s="111"/>
      <c r="G196" s="3"/>
      <c r="H196" s="3"/>
      <c r="I196" s="3"/>
      <c r="J196" s="111"/>
      <c r="K196" s="3"/>
      <c r="L196" s="3"/>
      <c r="M196" s="3"/>
      <c r="N196" s="3"/>
      <c r="O196" s="111"/>
      <c r="P196" s="3"/>
      <c r="Q196" s="3"/>
      <c r="R196" s="3"/>
      <c r="S196" s="111"/>
      <c r="T196" s="3"/>
      <c r="U196" s="3"/>
      <c r="V196" s="3"/>
      <c r="W196" s="111"/>
      <c r="X196" s="3"/>
      <c r="Y196" s="3"/>
      <c r="Z196" s="3"/>
      <c r="AA196" s="3"/>
      <c r="AB196" s="111"/>
    </row>
    <row r="197" spans="1:28" ht="15.75">
      <c r="A197" s="58" t="s">
        <v>285</v>
      </c>
      <c r="B197" s="121"/>
      <c r="C197" s="121"/>
      <c r="D197" s="121"/>
      <c r="E197" s="121"/>
      <c r="F197" s="131"/>
      <c r="G197" s="121"/>
      <c r="H197" s="121"/>
      <c r="I197" s="121"/>
      <c r="J197" s="131"/>
      <c r="K197" s="121"/>
      <c r="L197" s="121"/>
      <c r="M197" s="121"/>
      <c r="N197" s="121"/>
      <c r="O197" s="131"/>
      <c r="P197" s="121"/>
      <c r="Q197" s="121"/>
      <c r="R197" s="121"/>
      <c r="S197" s="131"/>
      <c r="T197" s="121"/>
      <c r="U197" s="121"/>
      <c r="V197" s="121"/>
      <c r="W197" s="131"/>
      <c r="X197" s="121"/>
      <c r="Y197" s="121"/>
      <c r="Z197" s="121"/>
      <c r="AA197" s="121"/>
      <c r="AB197" s="131"/>
    </row>
    <row r="198" spans="1:28" ht="12.75">
      <c r="A198" s="41" t="s">
        <v>96</v>
      </c>
      <c r="B198" s="134"/>
      <c r="C198" s="134"/>
      <c r="D198" s="134"/>
      <c r="E198" s="134"/>
      <c r="F198" s="134"/>
      <c r="G198" s="134"/>
      <c r="H198" s="134"/>
      <c r="I198" s="134"/>
      <c r="J198" s="134"/>
      <c r="K198" s="134"/>
      <c r="L198" s="134"/>
      <c r="M198" s="134"/>
      <c r="N198" s="134"/>
      <c r="O198" s="134"/>
      <c r="P198" s="134"/>
      <c r="Q198" s="134"/>
      <c r="R198" s="134"/>
      <c r="S198" s="134"/>
      <c r="T198" s="134"/>
      <c r="U198" s="134"/>
      <c r="V198" s="134"/>
      <c r="W198" s="134"/>
      <c r="X198" s="134"/>
      <c r="Y198" s="134"/>
      <c r="Z198" s="134"/>
      <c r="AA198" s="134"/>
      <c r="AB198" s="175"/>
    </row>
    <row r="199" spans="1:28" ht="12.75">
      <c r="A199" s="117" t="s">
        <v>286</v>
      </c>
      <c r="B199" s="107"/>
      <c r="C199" s="107"/>
      <c r="D199" s="107"/>
      <c r="E199" s="107"/>
      <c r="F199" s="118"/>
      <c r="G199" s="107"/>
      <c r="H199" s="107"/>
      <c r="I199" s="107"/>
      <c r="J199" s="118"/>
      <c r="K199" s="107"/>
      <c r="L199" s="107"/>
      <c r="M199" s="107"/>
      <c r="N199" s="107"/>
      <c r="O199" s="118"/>
      <c r="P199" s="107"/>
      <c r="Q199" s="107"/>
      <c r="R199" s="107"/>
      <c r="S199" s="118"/>
      <c r="T199" s="107"/>
      <c r="U199" s="107"/>
      <c r="V199" s="107"/>
      <c r="W199" s="118"/>
      <c r="X199" s="108"/>
      <c r="Y199" s="107"/>
      <c r="Z199" s="107"/>
      <c r="AA199" s="107"/>
      <c r="AB199" s="118"/>
    </row>
    <row r="200" spans="1:28" ht="12.75">
      <c r="A200" s="106" t="s">
        <v>415</v>
      </c>
      <c r="B200" s="110"/>
      <c r="C200" s="110"/>
      <c r="D200" s="110"/>
      <c r="E200" s="110"/>
      <c r="F200" s="111"/>
      <c r="G200" s="110"/>
      <c r="H200" s="110"/>
      <c r="I200" s="110"/>
      <c r="J200" s="111"/>
      <c r="K200" s="110"/>
      <c r="L200" s="110"/>
      <c r="M200" s="110"/>
      <c r="N200" s="110"/>
      <c r="O200" s="111"/>
      <c r="P200" s="110"/>
      <c r="Q200" s="110"/>
      <c r="R200" s="110"/>
      <c r="S200" s="111"/>
      <c r="T200" s="110"/>
      <c r="U200" s="110"/>
      <c r="V200" s="110"/>
      <c r="W200" s="111"/>
      <c r="X200" s="109"/>
      <c r="Y200" s="110"/>
      <c r="Z200" s="110"/>
      <c r="AA200" s="110"/>
      <c r="AB200" s="111"/>
    </row>
    <row r="201" spans="1:28" ht="12.75">
      <c r="A201" s="106" t="s">
        <v>282</v>
      </c>
      <c r="B201" s="110"/>
      <c r="C201" s="110"/>
      <c r="D201" s="110"/>
      <c r="E201" s="110"/>
      <c r="F201" s="111"/>
      <c r="G201" s="110"/>
      <c r="H201" s="110"/>
      <c r="I201" s="110"/>
      <c r="J201" s="111"/>
      <c r="K201" s="110"/>
      <c r="L201" s="110"/>
      <c r="M201" s="110"/>
      <c r="N201" s="110"/>
      <c r="O201" s="111"/>
      <c r="P201" s="110"/>
      <c r="Q201" s="110"/>
      <c r="R201" s="110"/>
      <c r="S201" s="111"/>
      <c r="T201" s="110"/>
      <c r="U201" s="110"/>
      <c r="V201" s="110"/>
      <c r="W201" s="111"/>
      <c r="X201" s="109"/>
      <c r="Y201" s="110"/>
      <c r="Z201" s="110"/>
      <c r="AA201" s="110"/>
      <c r="AB201" s="111"/>
    </row>
    <row r="202" spans="1:28" ht="12.75">
      <c r="A202" s="17" t="s">
        <v>541</v>
      </c>
      <c r="B202" s="110"/>
      <c r="C202" s="110"/>
      <c r="D202" s="110"/>
      <c r="E202" s="110"/>
      <c r="F202" s="111"/>
      <c r="G202" s="110"/>
      <c r="H202" s="110"/>
      <c r="I202" s="110"/>
      <c r="J202" s="111"/>
      <c r="K202" s="110"/>
      <c r="L202" s="110"/>
      <c r="M202" s="110"/>
      <c r="N202" s="110"/>
      <c r="O202" s="111"/>
      <c r="P202" s="110"/>
      <c r="Q202" s="110"/>
      <c r="R202" s="110"/>
      <c r="S202" s="111"/>
      <c r="T202" s="110"/>
      <c r="U202" s="110"/>
      <c r="V202" s="110"/>
      <c r="W202" s="111"/>
      <c r="X202" s="109"/>
      <c r="Y202" s="110"/>
      <c r="Z202" s="110"/>
      <c r="AA202" s="110"/>
      <c r="AB202" s="111"/>
    </row>
    <row r="203" spans="1:28" ht="12.75">
      <c r="A203" s="136" t="s">
        <v>542</v>
      </c>
      <c r="B203" s="110"/>
      <c r="C203" s="110"/>
      <c r="D203" s="110"/>
      <c r="E203" s="110"/>
      <c r="F203" s="111"/>
      <c r="G203" s="110"/>
      <c r="H203" s="110"/>
      <c r="I203" s="110"/>
      <c r="J203" s="111"/>
      <c r="K203" s="110"/>
      <c r="L203" s="110"/>
      <c r="M203" s="110"/>
      <c r="N203" s="110"/>
      <c r="O203" s="111"/>
      <c r="P203" s="110"/>
      <c r="Q203" s="110"/>
      <c r="R203" s="110"/>
      <c r="S203" s="111"/>
      <c r="T203" s="110"/>
      <c r="U203" s="110"/>
      <c r="V203" s="110"/>
      <c r="W203" s="111"/>
      <c r="X203" s="109"/>
      <c r="Y203" s="110"/>
      <c r="Z203" s="110"/>
      <c r="AA203" s="110"/>
      <c r="AB203" s="111"/>
    </row>
    <row r="204" spans="1:28" ht="12.75">
      <c r="A204" s="106" t="s">
        <v>288</v>
      </c>
      <c r="B204" s="110"/>
      <c r="C204" s="110"/>
      <c r="D204" s="110"/>
      <c r="E204" s="110"/>
      <c r="F204" s="110"/>
      <c r="G204" s="110"/>
      <c r="H204" s="110"/>
      <c r="I204" s="110"/>
      <c r="J204" s="111"/>
      <c r="K204" s="110"/>
      <c r="L204" s="110"/>
      <c r="M204" s="110"/>
      <c r="N204" s="110"/>
      <c r="O204" s="111"/>
      <c r="P204" s="110"/>
      <c r="Q204" s="110"/>
      <c r="R204" s="110"/>
      <c r="S204" s="110"/>
      <c r="T204" s="110"/>
      <c r="U204" s="110"/>
      <c r="V204" s="110"/>
      <c r="W204" s="111"/>
      <c r="X204" s="110"/>
      <c r="Y204" s="110"/>
      <c r="Z204" s="110"/>
      <c r="AA204" s="110"/>
      <c r="AB204" s="111"/>
    </row>
    <row r="205" spans="1:28" ht="12.75">
      <c r="A205" s="106" t="s">
        <v>289</v>
      </c>
      <c r="B205" s="110"/>
      <c r="C205" s="110"/>
      <c r="D205" s="110"/>
      <c r="E205" s="110"/>
      <c r="F205" s="110"/>
      <c r="G205" s="110"/>
      <c r="H205" s="110"/>
      <c r="I205" s="110"/>
      <c r="J205" s="110"/>
      <c r="K205" s="110"/>
      <c r="L205" s="110"/>
      <c r="M205" s="110"/>
      <c r="N205" s="110"/>
      <c r="O205" s="111"/>
      <c r="P205" s="110"/>
      <c r="Q205" s="110"/>
      <c r="R205" s="110"/>
      <c r="S205" s="110"/>
      <c r="T205" s="110"/>
      <c r="U205" s="110"/>
      <c r="V205" s="110"/>
      <c r="W205" s="111"/>
      <c r="X205" s="109"/>
      <c r="Y205" s="110"/>
      <c r="Z205" s="110"/>
      <c r="AA205" s="110"/>
      <c r="AB205" s="111"/>
    </row>
    <row r="206" spans="1:28" ht="12.75">
      <c r="A206" s="106" t="s">
        <v>97</v>
      </c>
      <c r="B206" s="116"/>
      <c r="C206" s="116"/>
      <c r="D206" s="116"/>
      <c r="E206" s="116"/>
      <c r="F206" s="116"/>
      <c r="G206" s="116"/>
      <c r="H206" s="116"/>
      <c r="I206" s="116"/>
      <c r="J206" s="116"/>
      <c r="K206" s="116"/>
      <c r="L206" s="116"/>
      <c r="M206" s="116"/>
      <c r="N206" s="116"/>
      <c r="O206" s="116"/>
      <c r="P206" s="116"/>
      <c r="Q206" s="116"/>
      <c r="R206" s="116"/>
      <c r="S206" s="116"/>
      <c r="T206" s="116"/>
      <c r="U206" s="116"/>
      <c r="V206" s="116"/>
      <c r="W206" s="116"/>
      <c r="X206" s="116"/>
      <c r="Y206" s="116"/>
      <c r="Z206" s="116"/>
      <c r="AA206" s="116"/>
      <c r="AB206" s="116"/>
    </row>
    <row r="207" spans="1:28" ht="12.75">
      <c r="A207" s="106" t="s">
        <v>614</v>
      </c>
      <c r="B207" s="110"/>
      <c r="C207" s="110"/>
      <c r="D207" s="110"/>
      <c r="E207" s="110"/>
      <c r="F207" s="111"/>
      <c r="G207" s="110"/>
      <c r="H207" s="110"/>
      <c r="I207" s="110"/>
      <c r="J207" s="111"/>
      <c r="K207" s="110"/>
      <c r="L207" s="110"/>
      <c r="M207" s="110"/>
      <c r="N207" s="110"/>
      <c r="O207" s="111"/>
      <c r="P207" s="110"/>
      <c r="Q207" s="110"/>
      <c r="R207" s="110"/>
      <c r="S207" s="111"/>
      <c r="T207" s="110"/>
      <c r="U207" s="110"/>
      <c r="V207" s="110"/>
      <c r="W207" s="111"/>
      <c r="X207" s="110"/>
      <c r="Y207" s="110"/>
      <c r="Z207" s="110"/>
      <c r="AA207" s="110"/>
      <c r="AB207" s="111"/>
    </row>
    <row r="208" spans="1:28" ht="12.75">
      <c r="A208" s="21" t="s">
        <v>418</v>
      </c>
      <c r="B208" s="110"/>
      <c r="C208" s="110"/>
      <c r="D208" s="110"/>
      <c r="E208" s="110"/>
      <c r="F208" s="111"/>
      <c r="G208" s="110"/>
      <c r="H208" s="110"/>
      <c r="I208" s="110"/>
      <c r="J208" s="111"/>
      <c r="K208" s="110"/>
      <c r="L208" s="110"/>
      <c r="M208" s="110"/>
      <c r="N208" s="110"/>
      <c r="O208" s="111"/>
      <c r="P208" s="110"/>
      <c r="Q208" s="110"/>
      <c r="R208" s="110"/>
      <c r="S208" s="111"/>
      <c r="T208" s="110"/>
      <c r="U208" s="110"/>
      <c r="V208" s="110"/>
      <c r="W208" s="111"/>
      <c r="X208" s="110"/>
      <c r="Y208" s="110"/>
      <c r="Z208" s="110"/>
      <c r="AA208" s="110"/>
      <c r="AB208" s="111"/>
    </row>
    <row r="209" spans="1:28" ht="12.75">
      <c r="A209" s="106" t="s">
        <v>419</v>
      </c>
      <c r="B209" s="110"/>
      <c r="C209" s="110"/>
      <c r="D209" s="110"/>
      <c r="E209" s="110"/>
      <c r="F209" s="111"/>
      <c r="G209" s="110"/>
      <c r="H209" s="110"/>
      <c r="I209" s="110"/>
      <c r="J209" s="111"/>
      <c r="K209" s="110"/>
      <c r="L209" s="110"/>
      <c r="M209" s="110"/>
      <c r="N209" s="110"/>
      <c r="O209" s="111"/>
      <c r="P209" s="110"/>
      <c r="Q209" s="110"/>
      <c r="R209" s="110"/>
      <c r="S209" s="111"/>
      <c r="T209" s="110"/>
      <c r="U209" s="110"/>
      <c r="V209" s="110"/>
      <c r="W209" s="111"/>
      <c r="X209" s="110"/>
      <c r="Y209" s="110"/>
      <c r="Z209" s="110"/>
      <c r="AA209" s="110"/>
      <c r="AB209" s="111"/>
    </row>
    <row r="210" spans="1:28" ht="12.75">
      <c r="A210" s="106" t="s">
        <v>510</v>
      </c>
      <c r="B210" s="110"/>
      <c r="C210" s="110"/>
      <c r="D210" s="110"/>
      <c r="E210" s="110"/>
      <c r="F210" s="111"/>
      <c r="G210" s="110"/>
      <c r="H210" s="110"/>
      <c r="I210" s="110"/>
      <c r="J210" s="111"/>
      <c r="K210" s="110"/>
      <c r="L210" s="110"/>
      <c r="M210" s="110"/>
      <c r="N210" s="110"/>
      <c r="O210" s="111"/>
      <c r="P210" s="110"/>
      <c r="Q210" s="110"/>
      <c r="R210" s="110"/>
      <c r="S210" s="111"/>
      <c r="T210" s="110"/>
      <c r="U210" s="110"/>
      <c r="V210" s="110"/>
      <c r="W210" s="111"/>
      <c r="X210" s="109"/>
      <c r="Y210" s="110"/>
      <c r="Z210" s="110"/>
      <c r="AA210" s="110"/>
      <c r="AB210" s="111"/>
    </row>
    <row r="211" spans="1:28" ht="12.75">
      <c r="A211" s="106" t="s">
        <v>421</v>
      </c>
      <c r="B211" s="110"/>
      <c r="C211" s="110"/>
      <c r="D211" s="110"/>
      <c r="E211" s="110"/>
      <c r="F211" s="111"/>
      <c r="G211" s="110"/>
      <c r="H211" s="110"/>
      <c r="I211" s="110"/>
      <c r="J211" s="111"/>
      <c r="K211" s="110"/>
      <c r="L211" s="110"/>
      <c r="M211" s="110"/>
      <c r="N211" s="110"/>
      <c r="O211" s="111"/>
      <c r="P211" s="110"/>
      <c r="Q211" s="110"/>
      <c r="R211" s="110"/>
      <c r="S211" s="111"/>
      <c r="T211" s="110"/>
      <c r="U211" s="110"/>
      <c r="V211" s="110"/>
      <c r="W211" s="111"/>
      <c r="X211" s="109"/>
      <c r="Y211" s="110"/>
      <c r="Z211" s="110"/>
      <c r="AA211" s="110"/>
      <c r="AB211" s="111"/>
    </row>
    <row r="212" spans="1:28" ht="15.75">
      <c r="A212" s="56" t="s">
        <v>165</v>
      </c>
      <c r="B212" s="137"/>
      <c r="C212" s="137"/>
      <c r="D212" s="137"/>
      <c r="E212" s="137"/>
      <c r="F212" s="137"/>
      <c r="G212" s="137"/>
      <c r="H212" s="137"/>
      <c r="I212" s="137"/>
      <c r="J212" s="137"/>
      <c r="K212" s="137"/>
      <c r="L212" s="137"/>
      <c r="M212" s="137"/>
      <c r="N212" s="137"/>
      <c r="O212" s="137"/>
      <c r="P212" s="137"/>
      <c r="Q212" s="137"/>
      <c r="R212" s="137"/>
      <c r="S212" s="137"/>
      <c r="T212" s="137"/>
      <c r="U212" s="137"/>
      <c r="V212" s="137"/>
      <c r="W212" s="137"/>
      <c r="X212" s="137"/>
      <c r="Y212" s="137"/>
      <c r="Z212" s="137"/>
      <c r="AA212" s="137"/>
      <c r="AB212" s="185"/>
    </row>
    <row r="213" spans="1:28" ht="12.75">
      <c r="A213" s="41" t="s">
        <v>101</v>
      </c>
      <c r="B213" s="134"/>
      <c r="C213" s="134"/>
      <c r="D213" s="134"/>
      <c r="E213" s="134"/>
      <c r="F213" s="134"/>
      <c r="G213" s="134"/>
      <c r="H213" s="134"/>
      <c r="I213" s="134"/>
      <c r="J213" s="134"/>
      <c r="K213" s="134"/>
      <c r="L213" s="134"/>
      <c r="M213" s="134"/>
      <c r="N213" s="134"/>
      <c r="O213" s="134"/>
      <c r="P213" s="134"/>
      <c r="Q213" s="134"/>
      <c r="R213" s="134"/>
      <c r="S213" s="134"/>
      <c r="T213" s="134"/>
      <c r="U213" s="134"/>
      <c r="V213" s="134"/>
      <c r="W213" s="134"/>
      <c r="X213" s="134"/>
      <c r="Y213" s="134"/>
      <c r="Z213" s="134"/>
      <c r="AA213" s="134"/>
      <c r="AB213" s="175"/>
    </row>
    <row r="214" spans="1:28" ht="12.75">
      <c r="A214" s="117" t="s">
        <v>291</v>
      </c>
      <c r="B214" s="107"/>
      <c r="C214" s="107"/>
      <c r="D214" s="107"/>
      <c r="E214" s="107"/>
      <c r="F214" s="118"/>
      <c r="G214" s="107"/>
      <c r="H214" s="107"/>
      <c r="I214" s="107"/>
      <c r="J214" s="118"/>
      <c r="K214" s="107"/>
      <c r="L214" s="107"/>
      <c r="M214" s="107"/>
      <c r="N214" s="107"/>
      <c r="O214" s="118"/>
      <c r="P214" s="107"/>
      <c r="Q214" s="107"/>
      <c r="R214" s="107"/>
      <c r="S214" s="118"/>
      <c r="T214" s="107"/>
      <c r="U214" s="107"/>
      <c r="V214" s="107"/>
      <c r="W214" s="118"/>
      <c r="X214" s="107"/>
      <c r="Y214" s="107"/>
      <c r="Z214" s="107"/>
      <c r="AA214" s="107"/>
      <c r="AB214" s="118"/>
    </row>
    <row r="215" spans="1:28" ht="12.75">
      <c r="A215" s="106" t="s">
        <v>608</v>
      </c>
      <c r="B215" s="3"/>
      <c r="C215" s="3"/>
      <c r="D215" s="3"/>
      <c r="E215" s="3"/>
      <c r="F215" s="111"/>
      <c r="G215" s="3"/>
      <c r="H215" s="3"/>
      <c r="I215" s="3"/>
      <c r="J215" s="111"/>
      <c r="K215" s="110"/>
      <c r="L215" s="110"/>
      <c r="M215" s="110"/>
      <c r="N215" s="110"/>
      <c r="O215" s="111"/>
      <c r="P215" s="3"/>
      <c r="Q215" s="3"/>
      <c r="R215" s="3"/>
      <c r="S215" s="111"/>
      <c r="T215" s="3"/>
      <c r="U215" s="3"/>
      <c r="V215" s="3"/>
      <c r="W215" s="111"/>
      <c r="X215" s="110"/>
      <c r="Y215" s="110"/>
      <c r="Z215" s="110"/>
      <c r="AA215" s="110"/>
      <c r="AB215" s="111"/>
    </row>
    <row r="216" spans="1:28" ht="12.75">
      <c r="A216" s="106" t="s">
        <v>609</v>
      </c>
      <c r="B216" s="110"/>
      <c r="C216" s="110"/>
      <c r="D216" s="110"/>
      <c r="E216" s="110"/>
      <c r="F216" s="111"/>
      <c r="G216" s="110"/>
      <c r="H216" s="110"/>
      <c r="I216" s="110"/>
      <c r="J216" s="111"/>
      <c r="K216" s="110"/>
      <c r="L216" s="110"/>
      <c r="M216" s="110"/>
      <c r="N216" s="110"/>
      <c r="O216" s="111"/>
      <c r="P216" s="110"/>
      <c r="Q216" s="110"/>
      <c r="R216" s="110"/>
      <c r="S216" s="111"/>
      <c r="T216" s="110"/>
      <c r="U216" s="110"/>
      <c r="V216" s="110"/>
      <c r="W216" s="111"/>
      <c r="X216" s="110"/>
      <c r="Y216" s="110"/>
      <c r="Z216" s="110"/>
      <c r="AA216" s="110"/>
      <c r="AB216" s="111"/>
    </row>
    <row r="217" spans="1:28" ht="12.75">
      <c r="A217" s="106" t="s">
        <v>166</v>
      </c>
      <c r="B217" s="110"/>
      <c r="C217" s="110"/>
      <c r="D217" s="110"/>
      <c r="E217" s="110"/>
      <c r="F217" s="111"/>
      <c r="G217" s="110"/>
      <c r="H217" s="110"/>
      <c r="I217" s="110"/>
      <c r="J217" s="111"/>
      <c r="K217" s="110"/>
      <c r="L217" s="110"/>
      <c r="M217" s="110"/>
      <c r="N217" s="110"/>
      <c r="O217" s="111"/>
      <c r="P217" s="110"/>
      <c r="Q217" s="110"/>
      <c r="R217" s="110"/>
      <c r="S217" s="111"/>
      <c r="T217" s="110"/>
      <c r="U217" s="110"/>
      <c r="V217" s="110"/>
      <c r="W217" s="111"/>
      <c r="X217" s="110"/>
      <c r="Y217" s="110"/>
      <c r="Z217" s="110"/>
      <c r="AA217" s="110"/>
      <c r="AB217" s="111"/>
    </row>
    <row r="218" spans="1:28" ht="12.75">
      <c r="A218" s="106" t="s">
        <v>307</v>
      </c>
      <c r="B218" s="110">
        <v>1600</v>
      </c>
      <c r="C218" s="110"/>
      <c r="D218" s="110"/>
      <c r="E218" s="110"/>
      <c r="F218" s="111"/>
      <c r="G218" s="110"/>
      <c r="H218" s="110"/>
      <c r="I218" s="110"/>
      <c r="J218" s="111"/>
      <c r="K218" s="110"/>
      <c r="L218" s="110"/>
      <c r="M218" s="110"/>
      <c r="N218" s="110"/>
      <c r="O218" s="111"/>
      <c r="P218" s="110"/>
      <c r="Q218" s="110"/>
      <c r="R218" s="110"/>
      <c r="S218" s="111"/>
      <c r="T218" s="110"/>
      <c r="U218" s="110"/>
      <c r="V218" s="110"/>
      <c r="W218" s="111"/>
      <c r="X218" s="110"/>
      <c r="Y218" s="110"/>
      <c r="Z218" s="110"/>
      <c r="AA218" s="110"/>
      <c r="AB218" s="111"/>
    </row>
    <row r="219" spans="1:28" ht="15.75">
      <c r="A219" s="98" t="s">
        <v>167</v>
      </c>
      <c r="B219" s="116"/>
      <c r="C219" s="116"/>
      <c r="D219" s="116"/>
      <c r="E219" s="116"/>
      <c r="F219" s="116"/>
      <c r="G219" s="116"/>
      <c r="H219" s="116"/>
      <c r="I219" s="116"/>
      <c r="J219" s="116"/>
      <c r="K219" s="116"/>
      <c r="L219" s="116"/>
      <c r="M219" s="116"/>
      <c r="N219" s="116"/>
      <c r="O219" s="116"/>
      <c r="P219" s="116"/>
      <c r="Q219" s="116"/>
      <c r="R219" s="116"/>
      <c r="S219" s="116"/>
      <c r="T219" s="116"/>
      <c r="U219" s="116"/>
      <c r="V219" s="116"/>
      <c r="W219" s="116"/>
      <c r="X219" s="116"/>
      <c r="Y219" s="116"/>
      <c r="Z219" s="116"/>
      <c r="AA219" s="116"/>
      <c r="AB219" s="116"/>
    </row>
    <row r="220" spans="1:28" ht="12.75">
      <c r="A220" s="106" t="s">
        <v>295</v>
      </c>
      <c r="B220" s="110">
        <v>1800</v>
      </c>
      <c r="C220" s="110"/>
      <c r="D220" s="110"/>
      <c r="E220" s="110"/>
      <c r="F220" s="111"/>
      <c r="G220" s="110"/>
      <c r="H220" s="110"/>
      <c r="I220" s="110"/>
      <c r="J220" s="111"/>
      <c r="K220" s="110"/>
      <c r="L220" s="110"/>
      <c r="M220" s="110"/>
      <c r="N220" s="110"/>
      <c r="O220" s="111"/>
      <c r="P220" s="110"/>
      <c r="Q220" s="110"/>
      <c r="R220" s="110"/>
      <c r="S220" s="111"/>
      <c r="T220" s="110"/>
      <c r="U220" s="110"/>
      <c r="V220" s="110"/>
      <c r="W220" s="111"/>
      <c r="X220" s="109"/>
      <c r="Y220" s="110"/>
      <c r="Z220" s="110"/>
      <c r="AA220" s="110"/>
      <c r="AB220" s="111"/>
    </row>
    <row r="221" spans="1:28" ht="12.75">
      <c r="A221" s="106" t="s">
        <v>549</v>
      </c>
      <c r="B221" s="110"/>
      <c r="C221" s="110"/>
      <c r="D221" s="110"/>
      <c r="E221" s="110"/>
      <c r="F221" s="111"/>
      <c r="G221" s="110"/>
      <c r="H221" s="110"/>
      <c r="I221" s="110"/>
      <c r="J221" s="111"/>
      <c r="K221" s="110"/>
      <c r="L221" s="110"/>
      <c r="M221" s="110"/>
      <c r="N221" s="110"/>
      <c r="O221" s="111"/>
      <c r="P221" s="110"/>
      <c r="Q221" s="110"/>
      <c r="R221" s="110"/>
      <c r="S221" s="111"/>
      <c r="T221" s="110"/>
      <c r="U221" s="110"/>
      <c r="V221" s="110"/>
      <c r="W221" s="111"/>
      <c r="X221" s="110"/>
      <c r="Y221" s="110"/>
      <c r="Z221" s="110"/>
      <c r="AA221" s="110"/>
      <c r="AB221" s="111"/>
    </row>
    <row r="222" spans="1:28" ht="12.75">
      <c r="A222" s="106" t="s">
        <v>756</v>
      </c>
      <c r="B222" s="110">
        <v>2500</v>
      </c>
      <c r="C222" s="110"/>
      <c r="D222" s="110"/>
      <c r="E222" s="110"/>
      <c r="F222" s="111"/>
      <c r="G222" s="110"/>
      <c r="H222" s="110"/>
      <c r="I222" s="110"/>
      <c r="J222" s="111"/>
      <c r="K222" s="110"/>
      <c r="L222" s="110"/>
      <c r="M222" s="110"/>
      <c r="N222" s="110"/>
      <c r="O222" s="111"/>
      <c r="P222" s="110"/>
      <c r="Q222" s="110"/>
      <c r="R222" s="110"/>
      <c r="S222" s="111"/>
      <c r="T222" s="110"/>
      <c r="U222" s="110"/>
      <c r="V222" s="110"/>
      <c r="W222" s="111"/>
      <c r="X222" s="110"/>
      <c r="Y222" s="110"/>
      <c r="Z222" s="110"/>
      <c r="AA222" s="110"/>
      <c r="AB222" s="111"/>
    </row>
    <row r="223" spans="1:28" ht="12.75">
      <c r="A223" s="106" t="s">
        <v>591</v>
      </c>
      <c r="B223" s="110"/>
      <c r="C223" s="110"/>
      <c r="D223" s="110"/>
      <c r="E223" s="110"/>
      <c r="F223" s="111"/>
      <c r="G223" s="110"/>
      <c r="H223" s="110"/>
      <c r="I223" s="110"/>
      <c r="J223" s="111"/>
      <c r="K223" s="110"/>
      <c r="L223" s="110"/>
      <c r="M223" s="110"/>
      <c r="N223" s="110"/>
      <c r="O223" s="111"/>
      <c r="P223" s="110"/>
      <c r="Q223" s="110"/>
      <c r="R223" s="110"/>
      <c r="S223" s="111"/>
      <c r="T223" s="110"/>
      <c r="U223" s="110"/>
      <c r="V223" s="110"/>
      <c r="W223" s="111"/>
      <c r="X223" s="109"/>
      <c r="Y223" s="109"/>
      <c r="Z223" s="109"/>
      <c r="AA223" s="109"/>
      <c r="AB223" s="111"/>
    </row>
    <row r="224" spans="1:28" ht="12.75">
      <c r="A224" s="106" t="s">
        <v>556</v>
      </c>
      <c r="B224" s="110"/>
      <c r="C224" s="110"/>
      <c r="D224" s="110"/>
      <c r="E224" s="110"/>
      <c r="F224" s="111"/>
      <c r="G224" s="110"/>
      <c r="H224" s="110"/>
      <c r="I224" s="110"/>
      <c r="J224" s="111"/>
      <c r="K224" s="110"/>
      <c r="L224" s="110"/>
      <c r="M224" s="110"/>
      <c r="N224" s="110"/>
      <c r="O224" s="111"/>
      <c r="P224" s="110"/>
      <c r="Q224" s="110"/>
      <c r="R224" s="110"/>
      <c r="S224" s="111"/>
      <c r="T224" s="110"/>
      <c r="U224" s="110"/>
      <c r="V224" s="110"/>
      <c r="W224" s="111"/>
      <c r="X224" s="109"/>
      <c r="Y224" s="110"/>
      <c r="Z224" s="110"/>
      <c r="AA224" s="110"/>
      <c r="AB224" s="111"/>
    </row>
    <row r="225" spans="1:28" ht="25.5">
      <c r="A225" s="1" t="s">
        <v>555</v>
      </c>
      <c r="B225" s="110"/>
      <c r="C225" s="110"/>
      <c r="D225" s="110"/>
      <c r="E225" s="110"/>
      <c r="F225" s="111"/>
      <c r="G225" s="110"/>
      <c r="H225" s="110"/>
      <c r="I225" s="110"/>
      <c r="J225" s="111"/>
      <c r="K225" s="110"/>
      <c r="L225" s="110"/>
      <c r="M225" s="110"/>
      <c r="N225" s="110"/>
      <c r="O225" s="111"/>
      <c r="P225" s="110"/>
      <c r="Q225" s="110"/>
      <c r="R225" s="110"/>
      <c r="S225" s="111"/>
      <c r="T225" s="110"/>
      <c r="U225" s="110"/>
      <c r="V225" s="110"/>
      <c r="W225" s="111"/>
      <c r="X225" s="3"/>
      <c r="Y225" s="3"/>
      <c r="Z225" s="3"/>
      <c r="AA225" s="3"/>
      <c r="AB225" s="111"/>
    </row>
    <row r="226" spans="1:28" ht="12.75">
      <c r="A226" s="486" t="s">
        <v>616</v>
      </c>
      <c r="B226" s="110"/>
      <c r="C226" s="110"/>
      <c r="D226" s="110"/>
      <c r="E226" s="110"/>
      <c r="F226" s="111"/>
      <c r="G226" s="110"/>
      <c r="H226" s="110"/>
      <c r="I226" s="110"/>
      <c r="J226" s="111"/>
      <c r="K226" s="110"/>
      <c r="L226" s="110"/>
      <c r="M226" s="110"/>
      <c r="N226" s="110"/>
      <c r="O226" s="111"/>
      <c r="P226" s="110"/>
      <c r="Q226" s="110"/>
      <c r="R226" s="110"/>
      <c r="S226" s="111"/>
      <c r="T226" s="110"/>
      <c r="U226" s="110"/>
      <c r="V226" s="110"/>
      <c r="W226" s="111"/>
      <c r="X226" s="3"/>
      <c r="Y226" s="3"/>
      <c r="Z226" s="3"/>
      <c r="AA226" s="3"/>
      <c r="AB226" s="111"/>
    </row>
    <row r="227" spans="1:28" ht="12.75">
      <c r="A227" s="17" t="s">
        <v>537</v>
      </c>
      <c r="B227" s="110"/>
      <c r="C227" s="110"/>
      <c r="D227" s="110"/>
      <c r="E227" s="110"/>
      <c r="F227" s="111"/>
      <c r="G227" s="110"/>
      <c r="H227" s="110"/>
      <c r="I227" s="110"/>
      <c r="J227" s="111"/>
      <c r="K227" s="110"/>
      <c r="L227" s="110"/>
      <c r="M227" s="110"/>
      <c r="N227" s="110"/>
      <c r="O227" s="111"/>
      <c r="P227" s="110"/>
      <c r="Q227" s="110"/>
      <c r="R227" s="110"/>
      <c r="S227" s="111"/>
      <c r="T227" s="110"/>
      <c r="U227" s="110"/>
      <c r="V227" s="110"/>
      <c r="W227" s="111"/>
      <c r="X227" s="3"/>
      <c r="Y227" s="3"/>
      <c r="Z227" s="3"/>
      <c r="AA227" s="3"/>
      <c r="AB227" s="111"/>
    </row>
    <row r="228" spans="1:28" ht="12.75">
      <c r="A228" s="17" t="s">
        <v>538</v>
      </c>
      <c r="B228" s="110"/>
      <c r="C228" s="110"/>
      <c r="D228" s="110"/>
      <c r="E228" s="110"/>
      <c r="F228" s="111"/>
      <c r="G228" s="110"/>
      <c r="H228" s="110"/>
      <c r="I228" s="110"/>
      <c r="J228" s="111"/>
      <c r="K228" s="110"/>
      <c r="L228" s="110"/>
      <c r="M228" s="110"/>
      <c r="N228" s="110"/>
      <c r="O228" s="111"/>
      <c r="P228" s="110"/>
      <c r="Q228" s="110"/>
      <c r="R228" s="110"/>
      <c r="S228" s="111"/>
      <c r="T228" s="110"/>
      <c r="U228" s="110"/>
      <c r="V228" s="110"/>
      <c r="W228" s="111"/>
      <c r="X228" s="3"/>
      <c r="Y228" s="3"/>
      <c r="Z228" s="3"/>
      <c r="AA228" s="3"/>
      <c r="AB228" s="111"/>
    </row>
    <row r="229" spans="1:28" ht="12.75">
      <c r="A229" s="136" t="s">
        <v>543</v>
      </c>
      <c r="B229" s="110"/>
      <c r="C229" s="110"/>
      <c r="D229" s="110"/>
      <c r="E229" s="110"/>
      <c r="F229" s="111"/>
      <c r="G229" s="110"/>
      <c r="H229" s="110"/>
      <c r="I229" s="110"/>
      <c r="J229" s="111"/>
      <c r="K229" s="110"/>
      <c r="L229" s="110"/>
      <c r="M229" s="110"/>
      <c r="N229" s="110"/>
      <c r="O229" s="111"/>
      <c r="P229" s="110"/>
      <c r="Q229" s="110"/>
      <c r="R229" s="110"/>
      <c r="S229" s="111"/>
      <c r="T229" s="110"/>
      <c r="U229" s="110"/>
      <c r="V229" s="110"/>
      <c r="W229" s="111"/>
      <c r="X229" s="110"/>
      <c r="Y229" s="110"/>
      <c r="Z229" s="110"/>
      <c r="AA229" s="110"/>
      <c r="AB229" s="111"/>
    </row>
    <row r="230" spans="1:28" ht="12.75">
      <c r="A230" s="106" t="s">
        <v>297</v>
      </c>
      <c r="B230" s="110"/>
      <c r="C230" s="110"/>
      <c r="D230" s="110"/>
      <c r="E230" s="110"/>
      <c r="F230" s="111"/>
      <c r="G230" s="110"/>
      <c r="H230" s="110"/>
      <c r="I230" s="110"/>
      <c r="J230" s="111"/>
      <c r="K230" s="110"/>
      <c r="L230" s="110"/>
      <c r="M230" s="110"/>
      <c r="N230" s="110"/>
      <c r="O230" s="111"/>
      <c r="P230" s="110"/>
      <c r="Q230" s="110"/>
      <c r="R230" s="110"/>
      <c r="S230" s="111"/>
      <c r="T230" s="110"/>
      <c r="U230" s="110"/>
      <c r="V230" s="110"/>
      <c r="W230" s="111"/>
      <c r="X230" s="109"/>
      <c r="Y230" s="110"/>
      <c r="Z230" s="110"/>
      <c r="AA230" s="110"/>
      <c r="AB230" s="111"/>
    </row>
    <row r="231" spans="1:28" ht="12.75">
      <c r="A231" s="140" t="s">
        <v>468</v>
      </c>
      <c r="B231" s="141"/>
      <c r="C231" s="141"/>
      <c r="D231" s="141"/>
      <c r="E231" s="141"/>
      <c r="F231" s="141"/>
      <c r="G231" s="141"/>
      <c r="H231" s="141"/>
      <c r="I231" s="141"/>
      <c r="J231" s="141"/>
      <c r="K231" s="141"/>
      <c r="L231" s="141"/>
      <c r="M231" s="141"/>
      <c r="N231" s="141"/>
      <c r="O231" s="141"/>
      <c r="P231" s="141"/>
      <c r="Q231" s="141"/>
      <c r="R231" s="141"/>
      <c r="S231" s="141"/>
      <c r="T231" s="141"/>
      <c r="U231" s="141"/>
      <c r="V231" s="141"/>
      <c r="W231" s="141"/>
      <c r="X231" s="141"/>
      <c r="Y231" s="141"/>
      <c r="Z231" s="141"/>
      <c r="AA231" s="141"/>
      <c r="AB231" s="141"/>
    </row>
    <row r="232" spans="1:28" ht="12.75">
      <c r="A232" s="136" t="s">
        <v>539</v>
      </c>
      <c r="B232" s="110"/>
      <c r="C232" s="110"/>
      <c r="D232" s="110"/>
      <c r="E232" s="110"/>
      <c r="F232" s="111"/>
      <c r="G232" s="110"/>
      <c r="H232" s="110"/>
      <c r="I232" s="110"/>
      <c r="J232" s="111"/>
      <c r="K232" s="110"/>
      <c r="L232" s="110"/>
      <c r="M232" s="110"/>
      <c r="N232" s="110"/>
      <c r="O232" s="111"/>
      <c r="P232" s="110"/>
      <c r="Q232" s="110"/>
      <c r="R232" s="110"/>
      <c r="S232" s="111"/>
      <c r="T232" s="110"/>
      <c r="U232" s="110"/>
      <c r="V232" s="110"/>
      <c r="W232" s="111"/>
      <c r="X232" s="110"/>
      <c r="Y232" s="110"/>
      <c r="Z232" s="110"/>
      <c r="AA232" s="110"/>
      <c r="AB232" s="111"/>
    </row>
    <row r="233" spans="1:28" ht="12.75">
      <c r="A233" s="106" t="s">
        <v>299</v>
      </c>
      <c r="B233" s="110"/>
      <c r="C233" s="110"/>
      <c r="D233" s="110"/>
      <c r="E233" s="110"/>
      <c r="F233" s="111"/>
      <c r="G233" s="110"/>
      <c r="H233" s="110"/>
      <c r="I233" s="110"/>
      <c r="J233" s="111"/>
      <c r="K233" s="110"/>
      <c r="L233" s="110"/>
      <c r="M233" s="110"/>
      <c r="N233" s="110"/>
      <c r="O233" s="111"/>
      <c r="P233" s="110"/>
      <c r="Q233" s="110"/>
      <c r="R233" s="110"/>
      <c r="S233" s="111"/>
      <c r="T233" s="110"/>
      <c r="U233" s="110"/>
      <c r="V233" s="110"/>
      <c r="W233" s="111"/>
      <c r="X233" s="3"/>
      <c r="Y233" s="3"/>
      <c r="Z233" s="3"/>
      <c r="AA233" s="3"/>
      <c r="AB233" s="111"/>
    </row>
    <row r="234" spans="1:28" ht="12.75">
      <c r="A234" s="106" t="s">
        <v>300</v>
      </c>
      <c r="B234" s="110"/>
      <c r="C234" s="110"/>
      <c r="D234" s="110"/>
      <c r="E234" s="110"/>
      <c r="F234" s="111"/>
      <c r="G234" s="110"/>
      <c r="H234" s="110"/>
      <c r="I234" s="110"/>
      <c r="J234" s="111"/>
      <c r="K234" s="110"/>
      <c r="L234" s="110"/>
      <c r="M234" s="110"/>
      <c r="N234" s="110"/>
      <c r="O234" s="111"/>
      <c r="P234" s="110"/>
      <c r="Q234" s="110"/>
      <c r="R234" s="110"/>
      <c r="S234" s="111"/>
      <c r="T234" s="110"/>
      <c r="U234" s="110"/>
      <c r="V234" s="110"/>
      <c r="W234" s="111"/>
      <c r="X234" s="3"/>
      <c r="Y234" s="3"/>
      <c r="Z234" s="3"/>
      <c r="AA234" s="3"/>
      <c r="AB234" s="111"/>
    </row>
    <row r="235" spans="1:28" ht="12.75">
      <c r="A235" s="106" t="s">
        <v>597</v>
      </c>
      <c r="B235" s="110"/>
      <c r="C235" s="110"/>
      <c r="D235" s="110"/>
      <c r="E235" s="110"/>
      <c r="F235" s="111"/>
      <c r="G235" s="110"/>
      <c r="H235" s="110"/>
      <c r="I235" s="110"/>
      <c r="J235" s="111"/>
      <c r="K235" s="110"/>
      <c r="L235" s="110"/>
      <c r="M235" s="110"/>
      <c r="N235" s="110"/>
      <c r="O235" s="111"/>
      <c r="P235" s="110"/>
      <c r="Q235" s="110"/>
      <c r="R235" s="110"/>
      <c r="S235" s="111"/>
      <c r="T235" s="110"/>
      <c r="U235" s="110"/>
      <c r="V235" s="110"/>
      <c r="W235" s="111"/>
      <c r="X235" s="3"/>
      <c r="Y235" s="3"/>
      <c r="Z235" s="3"/>
      <c r="AA235" s="3"/>
      <c r="AB235" s="111"/>
    </row>
    <row r="236" spans="1:37" ht="12.75">
      <c r="A236" s="214" t="s">
        <v>540</v>
      </c>
      <c r="B236" s="3"/>
      <c r="C236" s="3"/>
      <c r="D236" s="3"/>
      <c r="E236" s="3"/>
      <c r="F236" s="4"/>
      <c r="G236" s="3"/>
      <c r="H236" s="3"/>
      <c r="I236" s="3"/>
      <c r="J236" s="4"/>
      <c r="K236" s="3"/>
      <c r="L236" s="3"/>
      <c r="M236" s="26"/>
      <c r="N236" s="26"/>
      <c r="O236" s="4"/>
      <c r="P236" s="26"/>
      <c r="Q236" s="3"/>
      <c r="R236" s="3"/>
      <c r="S236" s="4"/>
      <c r="T236" s="3"/>
      <c r="U236" s="3"/>
      <c r="V236" s="3"/>
      <c r="W236" s="4"/>
      <c r="X236" s="217"/>
      <c r="Y236" s="217"/>
      <c r="Z236" s="217"/>
      <c r="AA236" s="217"/>
      <c r="AB236" s="219"/>
      <c r="AC236" s="81"/>
      <c r="AD236" s="81"/>
      <c r="AE236" s="81"/>
      <c r="AF236" s="81"/>
      <c r="AG236" s="81"/>
      <c r="AH236" s="81"/>
      <c r="AI236" s="81"/>
      <c r="AJ236" s="81"/>
      <c r="AK236" s="81"/>
    </row>
    <row r="237" spans="1:28" ht="12.75">
      <c r="A237" s="106" t="s">
        <v>301</v>
      </c>
      <c r="B237" s="110"/>
      <c r="C237" s="110"/>
      <c r="D237" s="110"/>
      <c r="E237" s="110"/>
      <c r="F237" s="111"/>
      <c r="G237" s="110"/>
      <c r="H237" s="110"/>
      <c r="I237" s="110"/>
      <c r="J237" s="111"/>
      <c r="K237" s="110"/>
      <c r="L237" s="110"/>
      <c r="M237" s="110"/>
      <c r="N237" s="110"/>
      <c r="O237" s="111"/>
      <c r="P237" s="110"/>
      <c r="Q237" s="110"/>
      <c r="R237" s="110"/>
      <c r="S237" s="111"/>
      <c r="T237" s="110"/>
      <c r="U237" s="110"/>
      <c r="V237" s="110"/>
      <c r="W237" s="111"/>
      <c r="X237" s="110"/>
      <c r="Y237" s="110"/>
      <c r="Z237" s="110"/>
      <c r="AA237" s="110"/>
      <c r="AB237" s="111"/>
    </row>
    <row r="238" spans="1:28" ht="12.75">
      <c r="A238" s="106" t="s">
        <v>428</v>
      </c>
      <c r="B238" s="110"/>
      <c r="C238" s="110"/>
      <c r="D238" s="110"/>
      <c r="E238" s="110"/>
      <c r="F238" s="111"/>
      <c r="G238" s="110"/>
      <c r="H238" s="110"/>
      <c r="I238" s="110"/>
      <c r="J238" s="111"/>
      <c r="K238" s="110"/>
      <c r="L238" s="110"/>
      <c r="M238" s="110"/>
      <c r="N238" s="110"/>
      <c r="O238" s="111"/>
      <c r="P238" s="110"/>
      <c r="Q238" s="110"/>
      <c r="R238" s="110"/>
      <c r="S238" s="111"/>
      <c r="T238" s="110"/>
      <c r="U238" s="110"/>
      <c r="V238" s="110"/>
      <c r="W238" s="111"/>
      <c r="X238" s="110"/>
      <c r="Y238" s="110"/>
      <c r="Z238" s="110"/>
      <c r="AA238" s="110"/>
      <c r="AB238" s="111"/>
    </row>
    <row r="239" spans="1:28" ht="12.75">
      <c r="A239" s="106" t="s">
        <v>159</v>
      </c>
      <c r="B239" s="110"/>
      <c r="C239" s="110"/>
      <c r="D239" s="110"/>
      <c r="E239" s="110"/>
      <c r="F239" s="111"/>
      <c r="G239" s="110"/>
      <c r="H239" s="110"/>
      <c r="I239" s="110"/>
      <c r="J239" s="111"/>
      <c r="K239" s="110"/>
      <c r="L239" s="110"/>
      <c r="M239" s="110"/>
      <c r="N239" s="110"/>
      <c r="O239" s="111"/>
      <c r="P239" s="110"/>
      <c r="Q239" s="110"/>
      <c r="R239" s="110"/>
      <c r="S239" s="111"/>
      <c r="T239" s="110"/>
      <c r="U239" s="110"/>
      <c r="V239" s="110"/>
      <c r="W239" s="111"/>
      <c r="X239" s="110"/>
      <c r="Y239" s="110"/>
      <c r="Z239" s="110"/>
      <c r="AA239" s="110"/>
      <c r="AB239" s="111"/>
    </row>
    <row r="240" spans="1:28" ht="12.75">
      <c r="A240" s="106" t="s">
        <v>557</v>
      </c>
      <c r="B240" s="110"/>
      <c r="C240" s="110"/>
      <c r="D240" s="110"/>
      <c r="E240" s="110"/>
      <c r="F240" s="111"/>
      <c r="G240" s="110"/>
      <c r="H240" s="110"/>
      <c r="I240" s="110"/>
      <c r="J240" s="111"/>
      <c r="K240" s="110"/>
      <c r="L240" s="110"/>
      <c r="M240" s="110"/>
      <c r="N240" s="110"/>
      <c r="O240" s="111"/>
      <c r="P240" s="110"/>
      <c r="Q240" s="110"/>
      <c r="R240" s="110"/>
      <c r="S240" s="111"/>
      <c r="T240" s="110"/>
      <c r="U240" s="110"/>
      <c r="V240" s="110"/>
      <c r="W240" s="111"/>
      <c r="X240" s="110"/>
      <c r="Y240" s="110"/>
      <c r="Z240" s="110"/>
      <c r="AA240" s="110"/>
      <c r="AB240" s="111"/>
    </row>
    <row r="241" spans="1:28" ht="12.75">
      <c r="A241" s="120" t="s">
        <v>306</v>
      </c>
      <c r="B241" s="121"/>
      <c r="C241" s="121"/>
      <c r="D241" s="121"/>
      <c r="E241" s="121"/>
      <c r="F241" s="131"/>
      <c r="G241" s="121"/>
      <c r="H241" s="121"/>
      <c r="I241" s="121"/>
      <c r="J241" s="131"/>
      <c r="K241" s="121"/>
      <c r="L241" s="121"/>
      <c r="M241" s="121"/>
      <c r="N241" s="121"/>
      <c r="O241" s="131"/>
      <c r="P241" s="121"/>
      <c r="Q241" s="121"/>
      <c r="R241" s="121"/>
      <c r="S241" s="131"/>
      <c r="T241" s="121"/>
      <c r="U241" s="121"/>
      <c r="V241" s="121"/>
      <c r="W241" s="131"/>
      <c r="X241" s="121"/>
      <c r="Y241" s="121"/>
      <c r="Z241" s="121"/>
      <c r="AA241" s="121"/>
      <c r="AB241" s="131"/>
    </row>
    <row r="242" spans="1:28" ht="12.75">
      <c r="A242" s="106"/>
      <c r="B242" s="110"/>
      <c r="C242" s="110"/>
      <c r="D242" s="110"/>
      <c r="E242" s="110"/>
      <c r="F242" s="111"/>
      <c r="G242" s="110"/>
      <c r="H242" s="110"/>
      <c r="I242" s="110"/>
      <c r="J242" s="111"/>
      <c r="K242" s="110"/>
      <c r="L242" s="110"/>
      <c r="M242" s="110"/>
      <c r="N242" s="110"/>
      <c r="O242" s="111"/>
      <c r="P242" s="110"/>
      <c r="Q242" s="110"/>
      <c r="R242" s="110"/>
      <c r="S242" s="111"/>
      <c r="T242" s="110"/>
      <c r="U242" s="110"/>
      <c r="V242" s="110"/>
      <c r="W242" s="111"/>
      <c r="X242" s="110"/>
      <c r="Y242" s="110"/>
      <c r="Z242" s="110"/>
      <c r="AA242" s="110"/>
      <c r="AB242" s="111"/>
    </row>
    <row r="243" spans="1:28" ht="12.75">
      <c r="A243" s="106"/>
      <c r="B243" s="110"/>
      <c r="C243" s="110"/>
      <c r="D243" s="110"/>
      <c r="E243" s="110"/>
      <c r="F243" s="111"/>
      <c r="G243" s="110"/>
      <c r="H243" s="110"/>
      <c r="I243" s="110"/>
      <c r="J243" s="111"/>
      <c r="K243" s="110"/>
      <c r="L243" s="110"/>
      <c r="M243" s="110"/>
      <c r="N243" s="110"/>
      <c r="O243" s="111"/>
      <c r="P243" s="110"/>
      <c r="Q243" s="110"/>
      <c r="R243" s="110"/>
      <c r="S243" s="111"/>
      <c r="T243" s="110"/>
      <c r="U243" s="110"/>
      <c r="V243" s="110"/>
      <c r="W243" s="111"/>
      <c r="X243" s="110"/>
      <c r="Y243" s="110"/>
      <c r="Z243" s="110"/>
      <c r="AA243" s="110"/>
      <c r="AB243" s="111"/>
    </row>
    <row r="244" spans="1:28" ht="12.75">
      <c r="A244" s="41" t="s">
        <v>103</v>
      </c>
      <c r="B244" s="134"/>
      <c r="C244" s="134"/>
      <c r="D244" s="134"/>
      <c r="E244" s="134"/>
      <c r="F244" s="134"/>
      <c r="G244" s="134"/>
      <c r="H244" s="134"/>
      <c r="I244" s="134"/>
      <c r="J244" s="134"/>
      <c r="K244" s="134"/>
      <c r="L244" s="134"/>
      <c r="M244" s="134"/>
      <c r="N244" s="134"/>
      <c r="O244" s="134"/>
      <c r="P244" s="134"/>
      <c r="Q244" s="134"/>
      <c r="R244" s="134"/>
      <c r="S244" s="134"/>
      <c r="T244" s="134"/>
      <c r="U244" s="134"/>
      <c r="V244" s="134"/>
      <c r="W244" s="134"/>
      <c r="X244" s="134"/>
      <c r="Y244" s="134"/>
      <c r="Z244" s="134"/>
      <c r="AA244" s="134"/>
      <c r="AB244" s="175"/>
    </row>
    <row r="245" spans="1:28" ht="12.75">
      <c r="A245" s="143" t="s">
        <v>291</v>
      </c>
      <c r="B245" s="107"/>
      <c r="C245" s="107"/>
      <c r="D245" s="107"/>
      <c r="E245" s="107"/>
      <c r="F245" s="118"/>
      <c r="G245" s="107"/>
      <c r="H245" s="107"/>
      <c r="I245" s="107"/>
      <c r="J245" s="118"/>
      <c r="K245" s="107"/>
      <c r="L245" s="107"/>
      <c r="M245" s="107"/>
      <c r="N245" s="144"/>
      <c r="O245" s="118"/>
      <c r="P245" s="107"/>
      <c r="Q245" s="107"/>
      <c r="R245" s="107"/>
      <c r="S245" s="118"/>
      <c r="T245" s="107"/>
      <c r="U245" s="107"/>
      <c r="V245" s="107"/>
      <c r="W245" s="118"/>
      <c r="X245" s="108"/>
      <c r="Y245" s="107"/>
      <c r="Z245" s="107"/>
      <c r="AA245" s="107"/>
      <c r="AB245" s="118"/>
    </row>
    <row r="246" spans="1:28" ht="12.75">
      <c r="A246" s="133" t="s">
        <v>566</v>
      </c>
      <c r="B246" s="110"/>
      <c r="C246" s="110"/>
      <c r="D246" s="110"/>
      <c r="E246" s="110"/>
      <c r="F246" s="111"/>
      <c r="G246" s="110"/>
      <c r="H246" s="110"/>
      <c r="I246" s="110"/>
      <c r="J246" s="111"/>
      <c r="K246" s="110"/>
      <c r="L246" s="110"/>
      <c r="M246" s="110"/>
      <c r="N246" s="145"/>
      <c r="O246" s="111"/>
      <c r="P246" s="110"/>
      <c r="Q246" s="110"/>
      <c r="R246" s="110"/>
      <c r="S246" s="111"/>
      <c r="T246" s="110"/>
      <c r="U246" s="110"/>
      <c r="V246" s="110"/>
      <c r="W246" s="111"/>
      <c r="X246" s="109"/>
      <c r="Y246" s="110"/>
      <c r="Z246" s="110"/>
      <c r="AA246" s="110"/>
      <c r="AB246" s="111"/>
    </row>
    <row r="247" spans="1:28" ht="12.75">
      <c r="A247" s="133" t="s">
        <v>567</v>
      </c>
      <c r="B247" s="110"/>
      <c r="C247" s="110"/>
      <c r="D247" s="110"/>
      <c r="E247" s="110"/>
      <c r="F247" s="111"/>
      <c r="G247" s="110"/>
      <c r="H247" s="110"/>
      <c r="I247" s="110"/>
      <c r="J247" s="111"/>
      <c r="K247" s="110"/>
      <c r="L247" s="110"/>
      <c r="M247" s="110"/>
      <c r="N247" s="145"/>
      <c r="O247" s="111"/>
      <c r="P247" s="110"/>
      <c r="Q247" s="110"/>
      <c r="R247" s="110"/>
      <c r="S247" s="111"/>
      <c r="T247" s="110"/>
      <c r="U247" s="110"/>
      <c r="V247" s="110"/>
      <c r="W247" s="111"/>
      <c r="X247" s="109"/>
      <c r="Y247" s="110"/>
      <c r="Z247" s="110"/>
      <c r="AA247" s="110"/>
      <c r="AB247" s="111"/>
    </row>
    <row r="248" spans="1:28" ht="12.75">
      <c r="A248" s="106" t="s">
        <v>571</v>
      </c>
      <c r="B248" s="110"/>
      <c r="C248" s="110"/>
      <c r="D248" s="110"/>
      <c r="E248" s="110"/>
      <c r="F248" s="111"/>
      <c r="G248" s="110"/>
      <c r="H248" s="110"/>
      <c r="I248" s="110"/>
      <c r="J248" s="111"/>
      <c r="K248" s="110"/>
      <c r="L248" s="110"/>
      <c r="M248" s="110"/>
      <c r="N248" s="110"/>
      <c r="O248" s="111"/>
      <c r="P248" s="110"/>
      <c r="Q248" s="110"/>
      <c r="R248" s="110"/>
      <c r="S248" s="111"/>
      <c r="T248" s="110"/>
      <c r="U248" s="110"/>
      <c r="V248" s="110"/>
      <c r="W248" s="111"/>
      <c r="X248" s="110"/>
      <c r="Y248" s="110"/>
      <c r="Z248" s="110"/>
      <c r="AA248" s="110"/>
      <c r="AB248" s="111"/>
    </row>
    <row r="249" spans="1:28" ht="12.75">
      <c r="A249" s="106" t="s">
        <v>570</v>
      </c>
      <c r="B249" s="110"/>
      <c r="C249" s="110"/>
      <c r="D249" s="110"/>
      <c r="E249" s="110"/>
      <c r="F249" s="111"/>
      <c r="G249" s="110"/>
      <c r="H249" s="110"/>
      <c r="I249" s="110"/>
      <c r="J249" s="111"/>
      <c r="K249" s="110"/>
      <c r="L249" s="110"/>
      <c r="M249" s="110"/>
      <c r="N249" s="110"/>
      <c r="O249" s="111"/>
      <c r="P249" s="110"/>
      <c r="Q249" s="110"/>
      <c r="R249" s="110"/>
      <c r="S249" s="111"/>
      <c r="T249" s="110"/>
      <c r="U249" s="110"/>
      <c r="V249" s="110"/>
      <c r="W249" s="111"/>
      <c r="X249" s="110"/>
      <c r="Y249" s="110"/>
      <c r="Z249" s="110"/>
      <c r="AA249" s="110"/>
      <c r="AB249" s="111"/>
    </row>
    <row r="250" spans="1:28" ht="12.75">
      <c r="A250" s="106" t="s">
        <v>569</v>
      </c>
      <c r="B250" s="110"/>
      <c r="C250" s="110"/>
      <c r="D250" s="110"/>
      <c r="E250" s="110"/>
      <c r="F250" s="111"/>
      <c r="G250" s="110"/>
      <c r="H250" s="110"/>
      <c r="I250" s="110"/>
      <c r="J250" s="111"/>
      <c r="K250" s="110"/>
      <c r="L250" s="110"/>
      <c r="M250" s="110"/>
      <c r="N250" s="110"/>
      <c r="O250" s="111"/>
      <c r="P250" s="110"/>
      <c r="Q250" s="110"/>
      <c r="R250" s="110"/>
      <c r="S250" s="111"/>
      <c r="T250" s="110"/>
      <c r="U250" s="110"/>
      <c r="V250" s="110"/>
      <c r="W250" s="111"/>
      <c r="X250" s="110"/>
      <c r="Y250" s="110"/>
      <c r="Z250" s="110"/>
      <c r="AA250" s="110"/>
      <c r="AB250" s="111"/>
    </row>
    <row r="251" spans="1:28" ht="12.75">
      <c r="A251" s="106" t="s">
        <v>568</v>
      </c>
      <c r="B251" s="110"/>
      <c r="C251" s="110"/>
      <c r="D251" s="110"/>
      <c r="E251" s="110"/>
      <c r="F251" s="111"/>
      <c r="G251" s="110"/>
      <c r="H251" s="110"/>
      <c r="I251" s="110"/>
      <c r="J251" s="111"/>
      <c r="K251" s="110"/>
      <c r="L251" s="110"/>
      <c r="M251" s="110"/>
      <c r="N251" s="110"/>
      <c r="O251" s="111"/>
      <c r="P251" s="110"/>
      <c r="Q251" s="110"/>
      <c r="R251" s="110"/>
      <c r="S251" s="111"/>
      <c r="T251" s="110"/>
      <c r="U251" s="110"/>
      <c r="V251" s="110"/>
      <c r="W251" s="111"/>
      <c r="X251" s="110"/>
      <c r="Y251" s="110"/>
      <c r="Z251" s="110"/>
      <c r="AA251" s="110"/>
      <c r="AB251" s="111"/>
    </row>
    <row r="252" spans="1:28" ht="12.75">
      <c r="A252" s="106" t="s">
        <v>592</v>
      </c>
      <c r="B252" s="110"/>
      <c r="C252" s="110"/>
      <c r="D252" s="110"/>
      <c r="E252" s="110"/>
      <c r="F252" s="111"/>
      <c r="G252" s="110"/>
      <c r="H252" s="110"/>
      <c r="I252" s="110"/>
      <c r="J252" s="111"/>
      <c r="K252" s="110"/>
      <c r="L252" s="110"/>
      <c r="M252" s="110"/>
      <c r="N252" s="110"/>
      <c r="O252" s="111"/>
      <c r="P252" s="110"/>
      <c r="Q252" s="110"/>
      <c r="R252" s="110"/>
      <c r="S252" s="111"/>
      <c r="T252" s="110"/>
      <c r="U252" s="110"/>
      <c r="V252" s="110"/>
      <c r="W252" s="111"/>
      <c r="X252" s="110"/>
      <c r="Y252" s="110"/>
      <c r="Z252" s="110"/>
      <c r="AA252" s="110"/>
      <c r="AB252" s="111"/>
    </row>
    <row r="253" spans="1:28" ht="15.75">
      <c r="A253" s="98" t="s">
        <v>469</v>
      </c>
      <c r="B253" s="98"/>
      <c r="C253" s="98"/>
      <c r="D253" s="98"/>
      <c r="E253" s="98"/>
      <c r="F253" s="98"/>
      <c r="G253" s="98"/>
      <c r="H253" s="98"/>
      <c r="I253" s="98"/>
      <c r="J253" s="98"/>
      <c r="K253" s="98"/>
      <c r="L253" s="98"/>
      <c r="M253" s="98"/>
      <c r="N253" s="98"/>
      <c r="O253" s="98"/>
      <c r="P253" s="98"/>
      <c r="Q253" s="98"/>
      <c r="R253" s="98"/>
      <c r="S253" s="98"/>
      <c r="T253" s="98"/>
      <c r="U253" s="98"/>
      <c r="V253" s="98"/>
      <c r="W253" s="98"/>
      <c r="X253" s="98"/>
      <c r="Y253" s="98"/>
      <c r="Z253" s="98"/>
      <c r="AA253" s="98"/>
      <c r="AB253" s="98"/>
    </row>
    <row r="254" spans="1:28" ht="12.75">
      <c r="A254" s="106" t="s">
        <v>308</v>
      </c>
      <c r="B254" s="110"/>
      <c r="C254" s="110"/>
      <c r="D254" s="110"/>
      <c r="E254" s="110"/>
      <c r="F254" s="111"/>
      <c r="G254" s="110"/>
      <c r="H254" s="110"/>
      <c r="I254" s="110"/>
      <c r="J254" s="111"/>
      <c r="K254" s="110"/>
      <c r="L254" s="110"/>
      <c r="M254" s="110"/>
      <c r="N254" s="110"/>
      <c r="O254" s="111"/>
      <c r="P254" s="110"/>
      <c r="Q254" s="110"/>
      <c r="R254" s="110"/>
      <c r="S254" s="111"/>
      <c r="T254" s="110"/>
      <c r="U254" s="110"/>
      <c r="V254" s="110"/>
      <c r="W254" s="111"/>
      <c r="X254" s="110"/>
      <c r="Y254" s="110"/>
      <c r="Z254" s="110"/>
      <c r="AA254" s="110"/>
      <c r="AB254" s="111"/>
    </row>
    <row r="255" spans="1:28" ht="12.75">
      <c r="A255" s="106" t="s">
        <v>429</v>
      </c>
      <c r="B255" s="110"/>
      <c r="C255" s="110"/>
      <c r="D255" s="110"/>
      <c r="E255" s="110"/>
      <c r="F255" s="111"/>
      <c r="G255" s="110"/>
      <c r="H255" s="110"/>
      <c r="I255" s="110"/>
      <c r="J255" s="111"/>
      <c r="K255" s="110"/>
      <c r="L255" s="110"/>
      <c r="M255" s="110"/>
      <c r="N255" s="110"/>
      <c r="O255" s="111"/>
      <c r="P255" s="110"/>
      <c r="Q255" s="110"/>
      <c r="R255" s="110"/>
      <c r="S255" s="111"/>
      <c r="T255" s="110"/>
      <c r="U255" s="110"/>
      <c r="V255" s="110"/>
      <c r="W255" s="111"/>
      <c r="X255" s="110"/>
      <c r="Y255" s="110"/>
      <c r="Z255" s="110"/>
      <c r="AA255" s="110"/>
      <c r="AB255" s="111"/>
    </row>
    <row r="256" spans="1:28" ht="12.75">
      <c r="A256" s="106" t="s">
        <v>430</v>
      </c>
      <c r="B256" s="110"/>
      <c r="C256" s="110"/>
      <c r="D256" s="110"/>
      <c r="E256" s="110"/>
      <c r="F256" s="111"/>
      <c r="G256" s="110"/>
      <c r="H256" s="110"/>
      <c r="I256" s="110"/>
      <c r="J256" s="111"/>
      <c r="K256" s="110"/>
      <c r="L256" s="110"/>
      <c r="M256" s="110"/>
      <c r="N256" s="110"/>
      <c r="O256" s="111"/>
      <c r="P256" s="110"/>
      <c r="Q256" s="110"/>
      <c r="R256" s="110"/>
      <c r="S256" s="111"/>
      <c r="T256" s="110"/>
      <c r="U256" s="110"/>
      <c r="V256" s="110"/>
      <c r="W256" s="111"/>
      <c r="X256" s="110"/>
      <c r="Y256" s="110"/>
      <c r="Z256" s="110"/>
      <c r="AA256" s="110"/>
      <c r="AB256" s="111"/>
    </row>
    <row r="257" spans="1:28" ht="12.75">
      <c r="A257" s="106" t="s">
        <v>431</v>
      </c>
      <c r="B257" s="110"/>
      <c r="C257" s="110"/>
      <c r="D257" s="110"/>
      <c r="E257" s="110"/>
      <c r="F257" s="111"/>
      <c r="G257" s="110"/>
      <c r="H257" s="110"/>
      <c r="I257" s="110"/>
      <c r="J257" s="111"/>
      <c r="K257" s="110"/>
      <c r="L257" s="110"/>
      <c r="M257" s="110"/>
      <c r="N257" s="110"/>
      <c r="O257" s="111"/>
      <c r="P257" s="110"/>
      <c r="Q257" s="110"/>
      <c r="R257" s="110"/>
      <c r="S257" s="111"/>
      <c r="T257" s="110"/>
      <c r="U257" s="110"/>
      <c r="V257" s="110"/>
      <c r="W257" s="111"/>
      <c r="X257" s="110"/>
      <c r="Y257" s="110"/>
      <c r="Z257" s="110"/>
      <c r="AA257" s="110"/>
      <c r="AB257" s="111"/>
    </row>
    <row r="258" spans="1:28" ht="12.75">
      <c r="A258" s="106" t="s">
        <v>301</v>
      </c>
      <c r="B258" s="110"/>
      <c r="C258" s="110"/>
      <c r="D258" s="110"/>
      <c r="E258" s="110"/>
      <c r="F258" s="111"/>
      <c r="G258" s="110"/>
      <c r="H258" s="110"/>
      <c r="I258" s="110"/>
      <c r="J258" s="111"/>
      <c r="K258" s="110"/>
      <c r="L258" s="110"/>
      <c r="M258" s="110"/>
      <c r="N258" s="110"/>
      <c r="O258" s="111"/>
      <c r="P258" s="110"/>
      <c r="Q258" s="110"/>
      <c r="R258" s="110"/>
      <c r="S258" s="111"/>
      <c r="T258" s="110"/>
      <c r="U258" s="110"/>
      <c r="V258" s="110"/>
      <c r="W258" s="111"/>
      <c r="X258" s="110"/>
      <c r="Y258" s="110"/>
      <c r="Z258" s="110"/>
      <c r="AA258" s="110"/>
      <c r="AB258" s="111"/>
    </row>
    <row r="259" spans="1:28" ht="12.75">
      <c r="A259" s="106" t="s">
        <v>309</v>
      </c>
      <c r="B259" s="110"/>
      <c r="C259" s="110"/>
      <c r="D259" s="110"/>
      <c r="E259" s="110"/>
      <c r="F259" s="110"/>
      <c r="G259" s="110"/>
      <c r="H259" s="110"/>
      <c r="I259" s="110"/>
      <c r="J259" s="110"/>
      <c r="K259" s="110"/>
      <c r="L259" s="110"/>
      <c r="M259" s="110"/>
      <c r="N259" s="110"/>
      <c r="O259" s="110"/>
      <c r="P259" s="110"/>
      <c r="Q259" s="110"/>
      <c r="R259" s="110"/>
      <c r="S259" s="110"/>
      <c r="T259" s="110"/>
      <c r="U259" s="110"/>
      <c r="V259" s="110"/>
      <c r="W259" s="111"/>
      <c r="X259" s="110"/>
      <c r="Y259" s="110"/>
      <c r="Z259" s="110"/>
      <c r="AA259" s="110"/>
      <c r="AB259" s="111"/>
    </row>
    <row r="260" spans="1:28" ht="12.75">
      <c r="A260" s="106" t="s">
        <v>310</v>
      </c>
      <c r="B260" s="110"/>
      <c r="C260" s="110"/>
      <c r="D260" s="110"/>
      <c r="E260" s="110"/>
      <c r="F260" s="111"/>
      <c r="G260" s="110"/>
      <c r="H260" s="110"/>
      <c r="I260" s="110"/>
      <c r="J260" s="111"/>
      <c r="K260" s="110"/>
      <c r="L260" s="110"/>
      <c r="M260" s="110"/>
      <c r="N260" s="110"/>
      <c r="O260" s="111"/>
      <c r="P260" s="110"/>
      <c r="Q260" s="110"/>
      <c r="R260" s="110"/>
      <c r="S260" s="111"/>
      <c r="T260" s="110"/>
      <c r="U260" s="110"/>
      <c r="V260" s="110"/>
      <c r="W260" s="111"/>
      <c r="X260" s="110"/>
      <c r="Y260" s="110"/>
      <c r="Z260" s="110"/>
      <c r="AA260" s="110"/>
      <c r="AB260" s="111"/>
    </row>
    <row r="261" spans="1:28" s="172" customFormat="1" ht="15.75">
      <c r="A261" s="99" t="s">
        <v>470</v>
      </c>
      <c r="B261" s="200"/>
      <c r="C261" s="200"/>
      <c r="D261" s="200"/>
      <c r="E261" s="200"/>
      <c r="F261" s="101"/>
      <c r="G261" s="200"/>
      <c r="H261" s="200"/>
      <c r="I261" s="200"/>
      <c r="J261" s="4"/>
      <c r="K261" s="200"/>
      <c r="L261" s="200"/>
      <c r="M261" s="200"/>
      <c r="N261" s="200"/>
      <c r="O261" s="4"/>
      <c r="P261" s="200"/>
      <c r="Q261" s="200"/>
      <c r="R261" s="200"/>
      <c r="S261" s="4"/>
      <c r="T261" s="200"/>
      <c r="U261" s="200"/>
      <c r="V261" s="200"/>
      <c r="W261" s="101"/>
      <c r="X261" s="200"/>
      <c r="Y261" s="200"/>
      <c r="Z261" s="200"/>
      <c r="AA261" s="200"/>
      <c r="AB261" s="101"/>
    </row>
    <row r="262" spans="1:28" ht="12.75">
      <c r="A262" s="106" t="s">
        <v>311</v>
      </c>
      <c r="B262" s="110"/>
      <c r="C262" s="110"/>
      <c r="D262" s="110"/>
      <c r="E262" s="110"/>
      <c r="F262" s="111"/>
      <c r="G262" s="110"/>
      <c r="H262" s="110"/>
      <c r="I262" s="110"/>
      <c r="J262" s="111"/>
      <c r="K262" s="110"/>
      <c r="L262" s="110"/>
      <c r="M262" s="110"/>
      <c r="N262" s="110"/>
      <c r="O262" s="111"/>
      <c r="P262" s="110"/>
      <c r="Q262" s="110"/>
      <c r="R262" s="110"/>
      <c r="S262" s="111"/>
      <c r="T262" s="110"/>
      <c r="U262" s="110"/>
      <c r="V262" s="110"/>
      <c r="W262" s="111"/>
      <c r="X262" s="109"/>
      <c r="Y262" s="110"/>
      <c r="Z262" s="110"/>
      <c r="AA262" s="110"/>
      <c r="AB262" s="111"/>
    </row>
    <row r="263" spans="1:28" ht="12.75">
      <c r="A263" s="106" t="s">
        <v>432</v>
      </c>
      <c r="B263" s="110"/>
      <c r="C263" s="110"/>
      <c r="D263" s="110"/>
      <c r="E263" s="110"/>
      <c r="F263" s="111"/>
      <c r="G263" s="110"/>
      <c r="H263" s="110"/>
      <c r="I263" s="110"/>
      <c r="J263" s="111"/>
      <c r="K263" s="110"/>
      <c r="L263" s="110"/>
      <c r="M263" s="110"/>
      <c r="N263" s="110"/>
      <c r="O263" s="111"/>
      <c r="P263" s="110"/>
      <c r="Q263" s="110"/>
      <c r="R263" s="110"/>
      <c r="S263" s="111"/>
      <c r="T263" s="110"/>
      <c r="U263" s="110"/>
      <c r="V263" s="110"/>
      <c r="W263" s="111"/>
      <c r="X263" s="109"/>
      <c r="Y263" s="110"/>
      <c r="Z263" s="110"/>
      <c r="AA263" s="110"/>
      <c r="AB263" s="111"/>
    </row>
    <row r="264" spans="1:28" ht="12.75">
      <c r="A264" s="106" t="s">
        <v>433</v>
      </c>
      <c r="B264" s="110"/>
      <c r="C264" s="110"/>
      <c r="D264" s="110"/>
      <c r="E264" s="110"/>
      <c r="F264" s="111"/>
      <c r="G264" s="110"/>
      <c r="H264" s="110"/>
      <c r="I264" s="110"/>
      <c r="J264" s="111"/>
      <c r="K264" s="110"/>
      <c r="L264" s="110"/>
      <c r="M264" s="110"/>
      <c r="N264" s="110"/>
      <c r="O264" s="111"/>
      <c r="P264" s="110"/>
      <c r="Q264" s="110"/>
      <c r="R264" s="110"/>
      <c r="S264" s="111"/>
      <c r="T264" s="110"/>
      <c r="U264" s="110"/>
      <c r="V264" s="110"/>
      <c r="W264" s="111"/>
      <c r="X264" s="109"/>
      <c r="Y264" s="110"/>
      <c r="Z264" s="110"/>
      <c r="AA264" s="110"/>
      <c r="AB264" s="111"/>
    </row>
    <row r="265" spans="1:28" ht="12.75">
      <c r="A265" s="106" t="s">
        <v>302</v>
      </c>
      <c r="B265" s="110"/>
      <c r="C265" s="110"/>
      <c r="D265" s="110"/>
      <c r="E265" s="110"/>
      <c r="F265" s="111"/>
      <c r="G265" s="110"/>
      <c r="H265" s="110"/>
      <c r="I265" s="110"/>
      <c r="J265" s="111"/>
      <c r="K265" s="110"/>
      <c r="L265" s="110"/>
      <c r="M265" s="110"/>
      <c r="N265" s="110"/>
      <c r="O265" s="111"/>
      <c r="P265" s="110"/>
      <c r="Q265" s="110"/>
      <c r="R265" s="110"/>
      <c r="S265" s="111"/>
      <c r="T265" s="110"/>
      <c r="U265" s="110"/>
      <c r="V265" s="110"/>
      <c r="W265" s="111"/>
      <c r="X265" s="109"/>
      <c r="Y265" s="110"/>
      <c r="Z265" s="110"/>
      <c r="AA265" s="110"/>
      <c r="AB265" s="111"/>
    </row>
    <row r="266" spans="1:28" ht="12.75">
      <c r="A266" s="106" t="s">
        <v>434</v>
      </c>
      <c r="B266" s="110"/>
      <c r="C266" s="110"/>
      <c r="D266" s="110"/>
      <c r="E266" s="110"/>
      <c r="F266" s="111"/>
      <c r="G266" s="110"/>
      <c r="H266" s="110"/>
      <c r="I266" s="110"/>
      <c r="J266" s="111"/>
      <c r="K266" s="110"/>
      <c r="L266" s="110"/>
      <c r="M266" s="110"/>
      <c r="N266" s="110"/>
      <c r="O266" s="111"/>
      <c r="P266" s="110"/>
      <c r="Q266" s="110"/>
      <c r="R266" s="110"/>
      <c r="S266" s="110"/>
      <c r="T266" s="110"/>
      <c r="U266" s="110"/>
      <c r="V266" s="110"/>
      <c r="W266" s="111"/>
      <c r="X266" s="109"/>
      <c r="Y266" s="110"/>
      <c r="Z266" s="110"/>
      <c r="AA266" s="110"/>
      <c r="AB266" s="111"/>
    </row>
    <row r="267" spans="1:28" ht="12.75">
      <c r="A267" s="106" t="s">
        <v>314</v>
      </c>
      <c r="B267" s="110"/>
      <c r="C267" s="110"/>
      <c r="D267" s="110"/>
      <c r="E267" s="110"/>
      <c r="F267" s="111"/>
      <c r="G267" s="110"/>
      <c r="H267" s="110"/>
      <c r="I267" s="110"/>
      <c r="J267" s="111"/>
      <c r="K267" s="110"/>
      <c r="L267" s="110"/>
      <c r="M267" s="110"/>
      <c r="N267" s="110"/>
      <c r="O267" s="111"/>
      <c r="P267" s="110"/>
      <c r="Q267" s="110"/>
      <c r="R267" s="110"/>
      <c r="S267" s="111"/>
      <c r="T267" s="110"/>
      <c r="U267" s="110"/>
      <c r="V267" s="110"/>
      <c r="W267" s="111"/>
      <c r="X267" s="109"/>
      <c r="Y267" s="110"/>
      <c r="Z267" s="110"/>
      <c r="AA267" s="110"/>
      <c r="AB267" s="111"/>
    </row>
    <row r="268" spans="1:28" ht="12.75">
      <c r="A268" s="106" t="s">
        <v>315</v>
      </c>
      <c r="B268" s="110"/>
      <c r="C268" s="110"/>
      <c r="D268" s="110"/>
      <c r="E268" s="110"/>
      <c r="F268" s="111"/>
      <c r="G268" s="110"/>
      <c r="H268" s="110"/>
      <c r="I268" s="110"/>
      <c r="J268" s="111"/>
      <c r="K268" s="110"/>
      <c r="L268" s="110"/>
      <c r="M268" s="110"/>
      <c r="N268" s="110"/>
      <c r="O268" s="111"/>
      <c r="P268" s="110"/>
      <c r="Q268" s="110"/>
      <c r="R268" s="110"/>
      <c r="S268" s="111"/>
      <c r="T268" s="110"/>
      <c r="U268" s="110"/>
      <c r="V268" s="110"/>
      <c r="W268" s="111"/>
      <c r="X268" s="109"/>
      <c r="Y268" s="110"/>
      <c r="Z268" s="110"/>
      <c r="AA268" s="110"/>
      <c r="AB268" s="111"/>
    </row>
    <row r="269" spans="1:28" ht="15.75">
      <c r="A269" s="56" t="s">
        <v>169</v>
      </c>
      <c r="B269" s="137"/>
      <c r="C269" s="137"/>
      <c r="D269" s="137"/>
      <c r="E269" s="137"/>
      <c r="F269" s="137"/>
      <c r="G269" s="137"/>
      <c r="H269" s="137"/>
      <c r="I269" s="137"/>
      <c r="J269" s="137"/>
      <c r="K269" s="137"/>
      <c r="L269" s="137"/>
      <c r="M269" s="137"/>
      <c r="N269" s="137"/>
      <c r="O269" s="137"/>
      <c r="P269" s="137"/>
      <c r="Q269" s="137"/>
      <c r="R269" s="137"/>
      <c r="S269" s="137"/>
      <c r="T269" s="137"/>
      <c r="U269" s="137"/>
      <c r="V269" s="137"/>
      <c r="W269" s="137"/>
      <c r="X269" s="137"/>
      <c r="Y269" s="137"/>
      <c r="Z269" s="137"/>
      <c r="AA269" s="137"/>
      <c r="AB269" s="185"/>
    </row>
    <row r="270" spans="1:28" ht="12.75">
      <c r="A270" s="41" t="s">
        <v>105</v>
      </c>
      <c r="B270" s="134"/>
      <c r="C270" s="134"/>
      <c r="D270" s="134"/>
      <c r="E270" s="134"/>
      <c r="F270" s="134"/>
      <c r="G270" s="134"/>
      <c r="H270" s="134"/>
      <c r="I270" s="134"/>
      <c r="J270" s="134"/>
      <c r="K270" s="134"/>
      <c r="L270" s="134"/>
      <c r="M270" s="134"/>
      <c r="N270" s="134"/>
      <c r="O270" s="134"/>
      <c r="P270" s="134"/>
      <c r="Q270" s="134"/>
      <c r="R270" s="134"/>
      <c r="S270" s="134"/>
      <c r="T270" s="134"/>
      <c r="U270" s="134"/>
      <c r="V270" s="134"/>
      <c r="W270" s="134"/>
      <c r="X270" s="134"/>
      <c r="Y270" s="134"/>
      <c r="Z270" s="134"/>
      <c r="AA270" s="134"/>
      <c r="AB270" s="175"/>
    </row>
    <row r="271" spans="1:28" ht="12.75">
      <c r="A271" s="106" t="s">
        <v>532</v>
      </c>
      <c r="B271" s="110"/>
      <c r="C271" s="110"/>
      <c r="D271" s="110"/>
      <c r="E271" s="110"/>
      <c r="F271" s="110"/>
      <c r="G271" s="110"/>
      <c r="H271" s="110"/>
      <c r="I271" s="110"/>
      <c r="J271" s="111"/>
      <c r="K271" s="110"/>
      <c r="L271" s="174"/>
      <c r="M271" s="174"/>
      <c r="N271" s="110"/>
      <c r="O271" s="111"/>
      <c r="P271" s="110"/>
      <c r="Q271" s="110"/>
      <c r="R271" s="110"/>
      <c r="S271" s="110"/>
      <c r="T271" s="110"/>
      <c r="U271" s="110"/>
      <c r="V271" s="110"/>
      <c r="W271" s="111"/>
      <c r="X271" s="174"/>
      <c r="Y271" s="174"/>
      <c r="Z271" s="174"/>
      <c r="AA271" s="174"/>
      <c r="AB271" s="111"/>
    </row>
    <row r="272" spans="1:28" ht="12.75">
      <c r="A272" s="117" t="s">
        <v>533</v>
      </c>
      <c r="B272" s="107"/>
      <c r="C272" s="107"/>
      <c r="D272" s="107"/>
      <c r="E272" s="107"/>
      <c r="F272" s="107"/>
      <c r="G272" s="107"/>
      <c r="H272" s="107"/>
      <c r="I272" s="107"/>
      <c r="J272" s="118"/>
      <c r="K272" s="107"/>
      <c r="L272" s="107"/>
      <c r="M272" s="107"/>
      <c r="N272" s="107"/>
      <c r="O272" s="107"/>
      <c r="P272" s="107"/>
      <c r="Q272" s="107"/>
      <c r="R272" s="107"/>
      <c r="S272" s="107"/>
      <c r="T272" s="107"/>
      <c r="U272" s="107"/>
      <c r="V272" s="107"/>
      <c r="W272" s="118"/>
      <c r="X272" s="110"/>
      <c r="Y272" s="110"/>
      <c r="Z272" s="110"/>
      <c r="AA272" s="110"/>
      <c r="AB272" s="118"/>
    </row>
    <row r="273" spans="1:28" ht="12.75">
      <c r="A273" s="106" t="s">
        <v>320</v>
      </c>
      <c r="B273" s="110"/>
      <c r="C273" s="110"/>
      <c r="D273" s="110"/>
      <c r="E273" s="110"/>
      <c r="F273" s="111"/>
      <c r="G273" s="110"/>
      <c r="H273" s="110"/>
      <c r="I273" s="110"/>
      <c r="J273" s="111"/>
      <c r="K273" s="110"/>
      <c r="L273" s="110"/>
      <c r="M273" s="110"/>
      <c r="N273" s="110"/>
      <c r="O273" s="111"/>
      <c r="P273" s="110"/>
      <c r="Q273" s="110"/>
      <c r="R273" s="110"/>
      <c r="S273" s="111"/>
      <c r="T273" s="110"/>
      <c r="U273" s="110"/>
      <c r="V273" s="110"/>
      <c r="W273" s="111"/>
      <c r="X273" s="110"/>
      <c r="Y273" s="110"/>
      <c r="Z273" s="110"/>
      <c r="AA273" s="110"/>
      <c r="AB273" s="111"/>
    </row>
    <row r="274" spans="1:28" ht="12.75">
      <c r="A274" s="106" t="s">
        <v>319</v>
      </c>
      <c r="B274" s="110"/>
      <c r="C274" s="110"/>
      <c r="D274" s="110"/>
      <c r="E274" s="110"/>
      <c r="F274" s="111"/>
      <c r="G274" s="110"/>
      <c r="H274" s="110"/>
      <c r="I274" s="110"/>
      <c r="J274" s="111"/>
      <c r="K274" s="110"/>
      <c r="L274" s="110"/>
      <c r="M274" s="110"/>
      <c r="N274" s="110"/>
      <c r="O274" s="111"/>
      <c r="P274" s="110"/>
      <c r="Q274" s="110"/>
      <c r="R274" s="110"/>
      <c r="S274" s="111"/>
      <c r="T274" s="110"/>
      <c r="U274" s="110"/>
      <c r="V274" s="110"/>
      <c r="W274" s="111"/>
      <c r="X274" s="110"/>
      <c r="Y274" s="110"/>
      <c r="Z274" s="110"/>
      <c r="AA274" s="110"/>
      <c r="AB274" s="111"/>
    </row>
    <row r="275" spans="1:28" ht="12.75">
      <c r="A275" s="106" t="s">
        <v>321</v>
      </c>
      <c r="B275" s="3"/>
      <c r="C275" s="3"/>
      <c r="D275" s="3"/>
      <c r="E275" s="3"/>
      <c r="F275" s="111"/>
      <c r="G275" s="3"/>
      <c r="H275" s="3"/>
      <c r="I275" s="3"/>
      <c r="J275" s="111"/>
      <c r="K275" s="110"/>
      <c r="L275" s="110"/>
      <c r="M275" s="110"/>
      <c r="N275" s="110"/>
      <c r="O275" s="111"/>
      <c r="P275" s="3"/>
      <c r="Q275" s="3"/>
      <c r="R275" s="3"/>
      <c r="S275" s="111"/>
      <c r="T275" s="3"/>
      <c r="U275" s="3"/>
      <c r="V275" s="3"/>
      <c r="W275" s="111"/>
      <c r="X275" s="3"/>
      <c r="Y275" s="3"/>
      <c r="Z275" s="3"/>
      <c r="AA275" s="3"/>
      <c r="AB275" s="111"/>
    </row>
    <row r="276" spans="1:28" ht="12.75">
      <c r="A276" s="106" t="s">
        <v>435</v>
      </c>
      <c r="B276" s="110"/>
      <c r="C276" s="110"/>
      <c r="D276" s="110"/>
      <c r="E276" s="110"/>
      <c r="F276" s="111"/>
      <c r="G276" s="110"/>
      <c r="H276" s="110"/>
      <c r="I276" s="110"/>
      <c r="J276" s="111"/>
      <c r="K276" s="110"/>
      <c r="L276" s="145"/>
      <c r="M276" s="145"/>
      <c r="N276" s="110"/>
      <c r="O276" s="111"/>
      <c r="P276" s="110"/>
      <c r="Q276" s="110"/>
      <c r="R276" s="110"/>
      <c r="S276" s="111"/>
      <c r="T276" s="110"/>
      <c r="U276" s="110"/>
      <c r="V276" s="110"/>
      <c r="W276" s="111"/>
      <c r="X276" s="110"/>
      <c r="Y276" s="110"/>
      <c r="Z276" s="110"/>
      <c r="AA276" s="110"/>
      <c r="AB276" s="111"/>
    </row>
    <row r="277" spans="1:28" ht="12.75">
      <c r="A277" s="2" t="s">
        <v>493</v>
      </c>
      <c r="B277" s="110"/>
      <c r="C277" s="110"/>
      <c r="D277" s="110"/>
      <c r="E277" s="110"/>
      <c r="F277" s="111"/>
      <c r="G277" s="110"/>
      <c r="H277" s="110"/>
      <c r="I277" s="110"/>
      <c r="J277" s="111"/>
      <c r="K277" s="110"/>
      <c r="L277" s="110"/>
      <c r="M277" s="110"/>
      <c r="N277" s="110"/>
      <c r="O277" s="111"/>
      <c r="P277" s="110"/>
      <c r="Q277" s="110"/>
      <c r="R277" s="110"/>
      <c r="S277" s="111"/>
      <c r="T277" s="110"/>
      <c r="U277" s="110"/>
      <c r="V277" s="110"/>
      <c r="W277" s="111"/>
      <c r="X277" s="110"/>
      <c r="Y277" s="110"/>
      <c r="Z277" s="110"/>
      <c r="AA277" s="110"/>
      <c r="AB277" s="111"/>
    </row>
    <row r="278" spans="1:28" ht="12.75">
      <c r="A278" s="139"/>
      <c r="B278" s="41" t="s">
        <v>188</v>
      </c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75"/>
    </row>
    <row r="279" spans="1:28" ht="12.75">
      <c r="A279" s="117" t="s">
        <v>324</v>
      </c>
      <c r="B279" s="107"/>
      <c r="C279" s="107"/>
      <c r="D279" s="107"/>
      <c r="E279" s="107"/>
      <c r="F279" s="118"/>
      <c r="G279" s="107"/>
      <c r="H279" s="107"/>
      <c r="I279" s="107"/>
      <c r="J279" s="118"/>
      <c r="K279" s="107"/>
      <c r="L279" s="107"/>
      <c r="M279" s="107"/>
      <c r="N279" s="107"/>
      <c r="O279" s="118"/>
      <c r="P279" s="107"/>
      <c r="Q279" s="107"/>
      <c r="R279" s="107"/>
      <c r="S279" s="118"/>
      <c r="T279" s="107"/>
      <c r="U279" s="107"/>
      <c r="V279" s="107"/>
      <c r="W279" s="118"/>
      <c r="X279" s="107"/>
      <c r="Y279" s="107"/>
      <c r="Z279" s="107"/>
      <c r="AA279" s="107"/>
      <c r="AB279" s="118"/>
    </row>
    <row r="280" spans="1:28" ht="12.75">
      <c r="A280" s="106" t="s">
        <v>325</v>
      </c>
      <c r="B280" s="110"/>
      <c r="C280" s="110"/>
      <c r="D280" s="110"/>
      <c r="E280" s="110"/>
      <c r="F280" s="111"/>
      <c r="G280" s="110"/>
      <c r="H280" s="110"/>
      <c r="I280" s="110"/>
      <c r="J280" s="111"/>
      <c r="K280" s="110"/>
      <c r="L280" s="110"/>
      <c r="M280" s="110"/>
      <c r="N280" s="110"/>
      <c r="O280" s="111"/>
      <c r="P280" s="110"/>
      <c r="Q280" s="110"/>
      <c r="R280" s="110"/>
      <c r="S280" s="111"/>
      <c r="T280" s="110"/>
      <c r="U280" s="110"/>
      <c r="V280" s="110"/>
      <c r="W280" s="111"/>
      <c r="X280" s="110"/>
      <c r="Y280" s="110"/>
      <c r="Z280" s="110"/>
      <c r="AA280" s="110"/>
      <c r="AB280" s="111"/>
    </row>
    <row r="281" spans="1:28" ht="12.75">
      <c r="A281" s="106" t="s">
        <v>326</v>
      </c>
      <c r="B281" s="110"/>
      <c r="C281" s="110"/>
      <c r="D281" s="110"/>
      <c r="E281" s="110"/>
      <c r="F281" s="111"/>
      <c r="G281" s="110"/>
      <c r="H281" s="110"/>
      <c r="I281" s="110"/>
      <c r="J281" s="111"/>
      <c r="K281" s="110"/>
      <c r="L281" s="110"/>
      <c r="M281" s="110"/>
      <c r="N281" s="110"/>
      <c r="O281" s="111"/>
      <c r="P281" s="110"/>
      <c r="Q281" s="110"/>
      <c r="R281" s="110"/>
      <c r="S281" s="111"/>
      <c r="T281" s="110"/>
      <c r="U281" s="110"/>
      <c r="V281" s="110"/>
      <c r="W281" s="111"/>
      <c r="X281" s="110"/>
      <c r="Y281" s="110"/>
      <c r="Z281" s="110"/>
      <c r="AA281" s="110"/>
      <c r="AB281" s="111"/>
    </row>
    <row r="282" spans="1:28" ht="12.75">
      <c r="A282" s="106" t="s">
        <v>327</v>
      </c>
      <c r="B282" s="110"/>
      <c r="C282" s="110"/>
      <c r="D282" s="110"/>
      <c r="E282" s="110"/>
      <c r="F282" s="111"/>
      <c r="G282" s="110"/>
      <c r="H282" s="110"/>
      <c r="I282" s="110"/>
      <c r="J282" s="111"/>
      <c r="K282" s="110"/>
      <c r="L282" s="110"/>
      <c r="M282" s="110"/>
      <c r="N282" s="110"/>
      <c r="O282" s="111"/>
      <c r="P282" s="110"/>
      <c r="Q282" s="110"/>
      <c r="R282" s="110"/>
      <c r="S282" s="111"/>
      <c r="T282" s="110"/>
      <c r="U282" s="110"/>
      <c r="V282" s="110"/>
      <c r="W282" s="111"/>
      <c r="X282" s="110"/>
      <c r="Y282" s="110"/>
      <c r="Z282" s="110"/>
      <c r="AA282" s="110"/>
      <c r="AB282" s="111"/>
    </row>
    <row r="283" spans="1:28" ht="12.75">
      <c r="A283" s="106" t="s">
        <v>328</v>
      </c>
      <c r="B283" s="110"/>
      <c r="C283" s="110"/>
      <c r="D283" s="110"/>
      <c r="E283" s="110"/>
      <c r="F283" s="111"/>
      <c r="G283" s="110"/>
      <c r="H283" s="110"/>
      <c r="I283" s="110"/>
      <c r="J283" s="111"/>
      <c r="K283" s="110"/>
      <c r="L283" s="110"/>
      <c r="M283" s="110"/>
      <c r="N283" s="110"/>
      <c r="O283" s="111"/>
      <c r="P283" s="110"/>
      <c r="Q283" s="110"/>
      <c r="R283" s="110"/>
      <c r="S283" s="111"/>
      <c r="T283" s="110"/>
      <c r="U283" s="110"/>
      <c r="V283" s="110"/>
      <c r="W283" s="111"/>
      <c r="X283" s="110"/>
      <c r="Y283" s="110"/>
      <c r="Z283" s="110"/>
      <c r="AA283" s="110"/>
      <c r="AB283" s="111"/>
    </row>
    <row r="284" spans="1:28" ht="12.75">
      <c r="A284" s="41" t="s">
        <v>107</v>
      </c>
      <c r="B284" s="134"/>
      <c r="C284" s="134"/>
      <c r="D284" s="134"/>
      <c r="E284" s="134"/>
      <c r="F284" s="134"/>
      <c r="G284" s="134"/>
      <c r="H284" s="134"/>
      <c r="I284" s="134"/>
      <c r="J284" s="134"/>
      <c r="K284" s="134"/>
      <c r="L284" s="134"/>
      <c r="M284" s="134"/>
      <c r="N284" s="134"/>
      <c r="O284" s="134"/>
      <c r="P284" s="134"/>
      <c r="Q284" s="134"/>
      <c r="R284" s="134"/>
      <c r="S284" s="134"/>
      <c r="T284" s="134"/>
      <c r="U284" s="134"/>
      <c r="V284" s="134"/>
      <c r="W284" s="134"/>
      <c r="X284" s="134"/>
      <c r="Y284" s="134"/>
      <c r="Z284" s="134"/>
      <c r="AA284" s="134"/>
      <c r="AB284" s="175"/>
    </row>
    <row r="285" spans="1:28" ht="12.75">
      <c r="A285" s="117" t="s">
        <v>108</v>
      </c>
      <c r="B285" s="107"/>
      <c r="C285" s="107"/>
      <c r="D285" s="107"/>
      <c r="E285" s="107"/>
      <c r="F285" s="118"/>
      <c r="G285" s="107"/>
      <c r="H285" s="107"/>
      <c r="I285" s="107"/>
      <c r="J285" s="118"/>
      <c r="K285" s="107"/>
      <c r="L285" s="107"/>
      <c r="M285" s="107"/>
      <c r="N285" s="107"/>
      <c r="O285" s="118"/>
      <c r="P285" s="107">
        <v>1</v>
      </c>
      <c r="Q285" s="107"/>
      <c r="R285" s="107"/>
      <c r="S285" s="118"/>
      <c r="T285" s="107"/>
      <c r="U285" s="107"/>
      <c r="V285" s="107"/>
      <c r="W285" s="118"/>
      <c r="X285" s="107"/>
      <c r="Y285" s="107"/>
      <c r="Z285" s="107"/>
      <c r="AA285" s="107"/>
      <c r="AB285" s="118"/>
    </row>
    <row r="286" spans="1:28" ht="12.75">
      <c r="A286" s="106" t="s">
        <v>471</v>
      </c>
      <c r="B286" s="110"/>
      <c r="C286" s="110"/>
      <c r="D286" s="110"/>
      <c r="E286" s="110"/>
      <c r="F286" s="111"/>
      <c r="G286" s="110"/>
      <c r="H286" s="110"/>
      <c r="I286" s="110"/>
      <c r="J286" s="111"/>
      <c r="K286" s="110"/>
      <c r="L286" s="110"/>
      <c r="M286" s="110"/>
      <c r="N286" s="110"/>
      <c r="O286" s="111"/>
      <c r="P286" s="110"/>
      <c r="Q286" s="110"/>
      <c r="R286" s="110"/>
      <c r="S286" s="111"/>
      <c r="T286" s="110"/>
      <c r="U286" s="110"/>
      <c r="V286" s="110"/>
      <c r="W286" s="111"/>
      <c r="X286" s="110"/>
      <c r="Y286" s="110"/>
      <c r="Z286" s="110"/>
      <c r="AA286" s="110"/>
      <c r="AB286" s="111"/>
    </row>
    <row r="287" spans="1:28" ht="12.75">
      <c r="A287" s="106" t="s">
        <v>329</v>
      </c>
      <c r="B287" s="110"/>
      <c r="C287" s="110"/>
      <c r="D287" s="110"/>
      <c r="E287" s="110"/>
      <c r="F287" s="111"/>
      <c r="G287" s="110"/>
      <c r="H287" s="110"/>
      <c r="I287" s="110"/>
      <c r="J287" s="111"/>
      <c r="K287" s="110"/>
      <c r="L287" s="110"/>
      <c r="M287" s="110"/>
      <c r="N287" s="110"/>
      <c r="O287" s="111"/>
      <c r="P287" s="110">
        <v>3</v>
      </c>
      <c r="Q287" s="110"/>
      <c r="R287" s="110"/>
      <c r="S287" s="110"/>
      <c r="T287" s="110"/>
      <c r="U287" s="110"/>
      <c r="V287" s="110"/>
      <c r="W287" s="111"/>
      <c r="X287" s="110"/>
      <c r="Y287" s="110"/>
      <c r="Z287" s="110"/>
      <c r="AA287" s="110"/>
      <c r="AB287" s="111"/>
    </row>
    <row r="288" spans="1:28" ht="12.75">
      <c r="A288" s="106" t="s">
        <v>330</v>
      </c>
      <c r="B288" s="110"/>
      <c r="C288" s="110"/>
      <c r="D288" s="110"/>
      <c r="E288" s="110"/>
      <c r="F288" s="111"/>
      <c r="G288" s="110"/>
      <c r="H288" s="110"/>
      <c r="I288" s="110"/>
      <c r="J288" s="111"/>
      <c r="K288" s="110"/>
      <c r="L288" s="110"/>
      <c r="M288" s="110"/>
      <c r="N288" s="110"/>
      <c r="O288" s="111"/>
      <c r="P288" s="110"/>
      <c r="Q288" s="110"/>
      <c r="R288" s="110"/>
      <c r="S288" s="111"/>
      <c r="T288" s="110"/>
      <c r="U288" s="110"/>
      <c r="V288" s="110"/>
      <c r="W288" s="111"/>
      <c r="X288" s="110"/>
      <c r="Y288" s="110"/>
      <c r="Z288" s="110"/>
      <c r="AA288" s="110"/>
      <c r="AB288" s="111"/>
    </row>
    <row r="289" spans="1:28" ht="12.75">
      <c r="A289" s="106" t="s">
        <v>545</v>
      </c>
      <c r="B289" s="110"/>
      <c r="C289" s="110"/>
      <c r="D289" s="110"/>
      <c r="E289" s="110"/>
      <c r="F289" s="111"/>
      <c r="G289" s="110"/>
      <c r="H289" s="110"/>
      <c r="I289" s="110"/>
      <c r="J289" s="111"/>
      <c r="K289" s="110"/>
      <c r="L289" s="110"/>
      <c r="M289" s="110"/>
      <c r="N289" s="110"/>
      <c r="O289" s="111"/>
      <c r="P289" s="110"/>
      <c r="Q289" s="110"/>
      <c r="R289" s="110"/>
      <c r="S289" s="111"/>
      <c r="T289" s="110"/>
      <c r="U289" s="110"/>
      <c r="V289" s="110"/>
      <c r="W289" s="111"/>
      <c r="X289" s="110"/>
      <c r="Y289" s="110"/>
      <c r="Z289" s="110"/>
      <c r="AA289" s="110"/>
      <c r="AB289" s="111"/>
    </row>
    <row r="290" spans="1:28" ht="12.75">
      <c r="A290" s="120" t="s">
        <v>332</v>
      </c>
      <c r="B290" s="121"/>
      <c r="C290" s="121"/>
      <c r="D290" s="121"/>
      <c r="E290" s="121"/>
      <c r="F290" s="131"/>
      <c r="G290" s="121"/>
      <c r="H290" s="121"/>
      <c r="I290" s="121"/>
      <c r="J290" s="131"/>
      <c r="K290" s="121"/>
      <c r="L290" s="121"/>
      <c r="M290" s="121"/>
      <c r="N290" s="121"/>
      <c r="O290" s="131"/>
      <c r="P290" s="121"/>
      <c r="Q290" s="121"/>
      <c r="R290" s="121"/>
      <c r="S290" s="131"/>
      <c r="T290" s="121"/>
      <c r="U290" s="121"/>
      <c r="V290" s="121"/>
      <c r="W290" s="131"/>
      <c r="X290" s="121"/>
      <c r="Y290" s="121"/>
      <c r="Z290" s="121"/>
      <c r="AA290" s="121"/>
      <c r="AB290" s="131"/>
    </row>
    <row r="291" spans="1:28" ht="12.75">
      <c r="A291" s="41" t="s">
        <v>110</v>
      </c>
      <c r="B291" s="134"/>
      <c r="C291" s="134"/>
      <c r="D291" s="134"/>
      <c r="E291" s="134"/>
      <c r="F291" s="134"/>
      <c r="G291" s="134"/>
      <c r="H291" s="134"/>
      <c r="I291" s="134"/>
      <c r="J291" s="134"/>
      <c r="K291" s="134"/>
      <c r="L291" s="134"/>
      <c r="M291" s="134"/>
      <c r="N291" s="134"/>
      <c r="O291" s="134"/>
      <c r="P291" s="134"/>
      <c r="Q291" s="134"/>
      <c r="R291" s="134"/>
      <c r="S291" s="134"/>
      <c r="T291" s="134"/>
      <c r="U291" s="134"/>
      <c r="V291" s="134"/>
      <c r="W291" s="134"/>
      <c r="X291" s="134"/>
      <c r="Y291" s="134"/>
      <c r="Z291" s="134"/>
      <c r="AA291" s="134"/>
      <c r="AB291" s="175"/>
    </row>
    <row r="292" spans="1:28" ht="12.75">
      <c r="A292" s="117" t="s">
        <v>111</v>
      </c>
      <c r="B292" s="107"/>
      <c r="C292" s="107">
        <v>1</v>
      </c>
      <c r="D292" s="107"/>
      <c r="E292" s="107"/>
      <c r="F292" s="118"/>
      <c r="G292" s="107"/>
      <c r="H292" s="107">
        <v>1</v>
      </c>
      <c r="I292" s="107"/>
      <c r="J292" s="118"/>
      <c r="K292" s="107"/>
      <c r="L292" s="107"/>
      <c r="M292" s="107">
        <v>1</v>
      </c>
      <c r="N292" s="107"/>
      <c r="O292" s="118"/>
      <c r="P292" s="107"/>
      <c r="Q292" s="107">
        <v>1</v>
      </c>
      <c r="R292" s="107"/>
      <c r="S292" s="118"/>
      <c r="T292" s="107"/>
      <c r="U292" s="107">
        <v>1</v>
      </c>
      <c r="V292" s="107"/>
      <c r="W292" s="118"/>
      <c r="X292" s="107"/>
      <c r="Y292" s="107">
        <v>1</v>
      </c>
      <c r="Z292" s="107"/>
      <c r="AA292" s="107"/>
      <c r="AB292" s="118"/>
    </row>
    <row r="293" spans="1:28" ht="12.75">
      <c r="A293" s="106" t="s">
        <v>112</v>
      </c>
      <c r="B293" s="110"/>
      <c r="C293" s="110"/>
      <c r="D293" s="110"/>
      <c r="E293" s="110"/>
      <c r="F293" s="111"/>
      <c r="G293" s="110"/>
      <c r="H293" s="110"/>
      <c r="I293" s="110"/>
      <c r="J293" s="111"/>
      <c r="K293" s="110"/>
      <c r="L293" s="110"/>
      <c r="M293" s="110"/>
      <c r="N293" s="110"/>
      <c r="O293" s="111"/>
      <c r="P293" s="110"/>
      <c r="Q293" s="110"/>
      <c r="R293" s="110"/>
      <c r="S293" s="111"/>
      <c r="T293" s="110"/>
      <c r="U293" s="110"/>
      <c r="V293" s="110"/>
      <c r="W293" s="111"/>
      <c r="X293" s="110"/>
      <c r="Y293" s="110"/>
      <c r="Z293" s="110"/>
      <c r="AA293" s="110"/>
      <c r="AB293" s="111"/>
    </row>
    <row r="294" spans="1:28" ht="12.75">
      <c r="A294" s="106" t="s">
        <v>333</v>
      </c>
      <c r="B294" s="110"/>
      <c r="C294" s="110"/>
      <c r="D294" s="110"/>
      <c r="E294" s="110"/>
      <c r="F294" s="111"/>
      <c r="G294" s="110"/>
      <c r="H294" s="110"/>
      <c r="I294" s="110"/>
      <c r="J294" s="111"/>
      <c r="K294" s="110"/>
      <c r="L294" s="110"/>
      <c r="M294" s="110"/>
      <c r="N294" s="110"/>
      <c r="O294" s="111"/>
      <c r="P294" s="110"/>
      <c r="Q294" s="110"/>
      <c r="R294" s="110"/>
      <c r="S294" s="111"/>
      <c r="T294" s="110"/>
      <c r="U294" s="110"/>
      <c r="V294" s="110"/>
      <c r="W294" s="111"/>
      <c r="X294" s="110"/>
      <c r="Y294" s="110"/>
      <c r="Z294" s="110"/>
      <c r="AA294" s="110"/>
      <c r="AB294" s="111"/>
    </row>
    <row r="295" spans="1:28" ht="15.75">
      <c r="A295" s="35" t="s">
        <v>334</v>
      </c>
      <c r="B295" s="112"/>
      <c r="C295" s="112"/>
      <c r="D295" s="112"/>
      <c r="E295" s="112"/>
      <c r="F295" s="111"/>
      <c r="G295" s="112"/>
      <c r="H295" s="112"/>
      <c r="I295" s="112"/>
      <c r="J295" s="111"/>
      <c r="K295" s="112"/>
      <c r="L295" s="112"/>
      <c r="M295" s="112"/>
      <c r="N295" s="112"/>
      <c r="O295" s="111"/>
      <c r="P295" s="112"/>
      <c r="Q295" s="112"/>
      <c r="R295" s="112"/>
      <c r="S295" s="111"/>
      <c r="T295" s="112"/>
      <c r="U295" s="112"/>
      <c r="V295" s="112"/>
      <c r="W295" s="111"/>
      <c r="X295" s="112"/>
      <c r="Y295" s="112"/>
      <c r="Z295" s="112"/>
      <c r="AA295" s="112"/>
      <c r="AB295" s="111"/>
    </row>
    <row r="296" spans="1:28" ht="15.75">
      <c r="A296" s="23" t="s">
        <v>335</v>
      </c>
      <c r="B296" s="3"/>
      <c r="C296" s="3"/>
      <c r="D296" s="3"/>
      <c r="E296" s="3"/>
      <c r="F296" s="111"/>
      <c r="G296" s="3"/>
      <c r="H296" s="3"/>
      <c r="I296" s="3"/>
      <c r="J296" s="111"/>
      <c r="K296" s="110"/>
      <c r="L296" s="110"/>
      <c r="M296" s="110"/>
      <c r="N296" s="110"/>
      <c r="O296" s="111"/>
      <c r="P296" s="3"/>
      <c r="Q296" s="3"/>
      <c r="R296" s="3"/>
      <c r="S296" s="111"/>
      <c r="T296" s="3"/>
      <c r="U296" s="3"/>
      <c r="V296" s="3"/>
      <c r="W296" s="111"/>
      <c r="X296" s="110"/>
      <c r="Y296" s="110"/>
      <c r="Z296" s="110"/>
      <c r="AA296" s="110"/>
      <c r="AB296" s="111"/>
    </row>
    <row r="297" spans="1:28" ht="15.75">
      <c r="A297" s="35" t="s">
        <v>336</v>
      </c>
      <c r="B297" s="112"/>
      <c r="C297" s="112"/>
      <c r="D297" s="112"/>
      <c r="E297" s="112"/>
      <c r="F297" s="111"/>
      <c r="G297" s="112"/>
      <c r="H297" s="112"/>
      <c r="I297" s="112"/>
      <c r="J297" s="111"/>
      <c r="K297" s="112"/>
      <c r="L297" s="112"/>
      <c r="M297" s="112"/>
      <c r="N297" s="112"/>
      <c r="O297" s="111"/>
      <c r="P297" s="112"/>
      <c r="Q297" s="112"/>
      <c r="R297" s="112"/>
      <c r="S297" s="111"/>
      <c r="T297" s="112"/>
      <c r="U297" s="112"/>
      <c r="V297" s="112"/>
      <c r="W297" s="111"/>
      <c r="X297" s="112"/>
      <c r="Y297" s="112"/>
      <c r="Z297" s="112"/>
      <c r="AA297" s="112"/>
      <c r="AB297" s="111">
        <v>1</v>
      </c>
    </row>
    <row r="298" spans="1:28" ht="15.75">
      <c r="A298" s="23" t="s">
        <v>337</v>
      </c>
      <c r="B298" s="3"/>
      <c r="C298" s="3"/>
      <c r="D298" s="3"/>
      <c r="E298" s="3"/>
      <c r="F298" s="111"/>
      <c r="G298" s="3"/>
      <c r="H298" s="3"/>
      <c r="I298" s="3"/>
      <c r="J298" s="111"/>
      <c r="K298" s="110"/>
      <c r="L298" s="110"/>
      <c r="M298" s="110"/>
      <c r="N298" s="110"/>
      <c r="O298" s="111"/>
      <c r="P298" s="3"/>
      <c r="Q298" s="3"/>
      <c r="R298" s="3"/>
      <c r="S298" s="111"/>
      <c r="T298" s="3"/>
      <c r="U298" s="3"/>
      <c r="V298" s="3"/>
      <c r="W298" s="111"/>
      <c r="X298" s="110"/>
      <c r="Y298" s="110"/>
      <c r="Z298" s="110"/>
      <c r="AA298" s="110"/>
      <c r="AB298" s="111"/>
    </row>
    <row r="299" spans="1:28" ht="15.75">
      <c r="A299" s="23" t="s">
        <v>654</v>
      </c>
      <c r="B299" s="3"/>
      <c r="C299" s="3"/>
      <c r="D299" s="3"/>
      <c r="E299" s="3"/>
      <c r="F299" s="111"/>
      <c r="G299" s="3"/>
      <c r="H299" s="3"/>
      <c r="I299" s="3"/>
      <c r="J299" s="111"/>
      <c r="K299" s="110"/>
      <c r="L299" s="110"/>
      <c r="M299" s="110"/>
      <c r="N299" s="110"/>
      <c r="O299" s="111"/>
      <c r="P299" s="3"/>
      <c r="Q299" s="3"/>
      <c r="R299" s="3"/>
      <c r="S299" s="111"/>
      <c r="T299" s="3"/>
      <c r="U299" s="3"/>
      <c r="V299" s="3"/>
      <c r="W299" s="111"/>
      <c r="X299" s="110"/>
      <c r="Y299" s="110"/>
      <c r="Z299" s="110"/>
      <c r="AA299" s="110"/>
      <c r="AB299" s="111"/>
    </row>
    <row r="300" spans="1:28" ht="12.75">
      <c r="A300" s="106" t="s">
        <v>338</v>
      </c>
      <c r="B300" s="110"/>
      <c r="C300" s="110"/>
      <c r="D300" s="110"/>
      <c r="E300" s="110"/>
      <c r="F300" s="111"/>
      <c r="G300" s="110"/>
      <c r="H300" s="110"/>
      <c r="I300" s="110"/>
      <c r="J300" s="111"/>
      <c r="K300" s="110"/>
      <c r="L300" s="110"/>
      <c r="M300" s="110"/>
      <c r="N300" s="110"/>
      <c r="O300" s="111"/>
      <c r="P300" s="110"/>
      <c r="Q300" s="110"/>
      <c r="R300" s="110"/>
      <c r="S300" s="111"/>
      <c r="T300" s="110"/>
      <c r="U300" s="110"/>
      <c r="V300" s="110"/>
      <c r="W300" s="111"/>
      <c r="X300" s="110"/>
      <c r="Y300" s="110"/>
      <c r="Z300" s="110"/>
      <c r="AA300" s="110"/>
      <c r="AB300" s="111"/>
    </row>
    <row r="301" spans="1:28" ht="12.75">
      <c r="A301" s="106" t="s">
        <v>339</v>
      </c>
      <c r="B301" s="110"/>
      <c r="C301" s="110"/>
      <c r="D301" s="110"/>
      <c r="E301" s="110"/>
      <c r="F301" s="111"/>
      <c r="G301" s="110"/>
      <c r="H301" s="110"/>
      <c r="I301" s="110"/>
      <c r="J301" s="111"/>
      <c r="K301" s="110"/>
      <c r="L301" s="110"/>
      <c r="M301" s="110"/>
      <c r="N301" s="110"/>
      <c r="O301" s="111"/>
      <c r="P301" s="110"/>
      <c r="Q301" s="110"/>
      <c r="R301" s="110"/>
      <c r="S301" s="111"/>
      <c r="T301" s="110"/>
      <c r="U301" s="110"/>
      <c r="V301" s="110"/>
      <c r="W301" s="111"/>
      <c r="X301" s="110"/>
      <c r="Y301" s="110"/>
      <c r="Z301" s="110"/>
      <c r="AA301" s="110"/>
      <c r="AB301" s="111"/>
    </row>
    <row r="302" spans="1:28" ht="12.75">
      <c r="A302" s="106" t="s">
        <v>585</v>
      </c>
      <c r="B302" s="110"/>
      <c r="C302" s="110"/>
      <c r="D302" s="110"/>
      <c r="E302" s="110"/>
      <c r="F302" s="111"/>
      <c r="G302" s="110"/>
      <c r="H302" s="110"/>
      <c r="I302" s="110"/>
      <c r="J302" s="111"/>
      <c r="K302" s="110"/>
      <c r="L302" s="110"/>
      <c r="M302" s="110"/>
      <c r="N302" s="110"/>
      <c r="O302" s="111"/>
      <c r="P302" s="110"/>
      <c r="Q302" s="110"/>
      <c r="R302" s="110"/>
      <c r="S302" s="111"/>
      <c r="T302" s="110"/>
      <c r="U302" s="110"/>
      <c r="V302" s="110"/>
      <c r="W302" s="111"/>
      <c r="X302" s="110"/>
      <c r="Y302" s="110"/>
      <c r="Z302" s="110"/>
      <c r="AA302" s="110"/>
      <c r="AB302" s="111"/>
    </row>
    <row r="303" spans="1:28" ht="12.75">
      <c r="A303" s="106" t="s">
        <v>598</v>
      </c>
      <c r="B303" s="110"/>
      <c r="C303" s="110"/>
      <c r="D303" s="110"/>
      <c r="E303" s="110"/>
      <c r="F303" s="111"/>
      <c r="G303" s="110"/>
      <c r="H303" s="110"/>
      <c r="I303" s="110"/>
      <c r="J303" s="111"/>
      <c r="K303" s="110"/>
      <c r="L303" s="110"/>
      <c r="M303" s="110"/>
      <c r="N303" s="110"/>
      <c r="O303" s="111"/>
      <c r="P303" s="110"/>
      <c r="Q303" s="110"/>
      <c r="R303" s="110"/>
      <c r="S303" s="111"/>
      <c r="T303" s="110"/>
      <c r="U303" s="110"/>
      <c r="V303" s="110"/>
      <c r="W303" s="111"/>
      <c r="X303" s="110"/>
      <c r="Y303" s="110"/>
      <c r="Z303" s="110"/>
      <c r="AA303" s="110"/>
      <c r="AB303" s="111"/>
    </row>
    <row r="304" spans="1:28" ht="15.75">
      <c r="A304" s="35" t="s">
        <v>634</v>
      </c>
      <c r="B304" s="112"/>
      <c r="C304" s="112"/>
      <c r="D304" s="112"/>
      <c r="E304" s="112"/>
      <c r="F304" s="112"/>
      <c r="G304" s="112"/>
      <c r="H304" s="112"/>
      <c r="I304" s="112"/>
      <c r="J304" s="112"/>
      <c r="K304" s="112"/>
      <c r="L304" s="112"/>
      <c r="M304" s="112"/>
      <c r="N304" s="112"/>
      <c r="O304" s="112"/>
      <c r="P304" s="112"/>
      <c r="Q304" s="112"/>
      <c r="R304" s="112"/>
      <c r="S304" s="112"/>
      <c r="T304" s="112"/>
      <c r="U304" s="112"/>
      <c r="V304" s="112"/>
      <c r="W304" s="112"/>
      <c r="X304" s="112"/>
      <c r="Y304" s="112"/>
      <c r="Z304" s="112"/>
      <c r="AA304" s="112"/>
      <c r="AB304" s="111"/>
    </row>
    <row r="305" spans="1:28" ht="15.75">
      <c r="A305" s="35" t="s">
        <v>650</v>
      </c>
      <c r="B305" s="112"/>
      <c r="C305" s="112"/>
      <c r="D305" s="112"/>
      <c r="E305" s="112"/>
      <c r="F305" s="112"/>
      <c r="G305" s="112"/>
      <c r="H305" s="112"/>
      <c r="I305" s="112"/>
      <c r="J305" s="112"/>
      <c r="K305" s="112"/>
      <c r="L305" s="112"/>
      <c r="M305" s="112"/>
      <c r="N305" s="112"/>
      <c r="O305" s="112"/>
      <c r="P305" s="112"/>
      <c r="Q305" s="112"/>
      <c r="R305" s="112"/>
      <c r="S305" s="112"/>
      <c r="T305" s="112"/>
      <c r="U305" s="112"/>
      <c r="V305" s="112"/>
      <c r="W305" s="112"/>
      <c r="X305" s="112"/>
      <c r="Y305" s="112"/>
      <c r="Z305" s="112"/>
      <c r="AA305" s="112"/>
      <c r="AB305" s="111">
        <v>1.2</v>
      </c>
    </row>
    <row r="306" spans="1:28" ht="12.75">
      <c r="A306" s="496" t="s">
        <v>651</v>
      </c>
      <c r="B306" s="112"/>
      <c r="C306" s="112"/>
      <c r="D306" s="112"/>
      <c r="E306" s="112"/>
      <c r="F306" s="112"/>
      <c r="G306" s="112"/>
      <c r="H306" s="112"/>
      <c r="I306" s="112"/>
      <c r="J306" s="112"/>
      <c r="K306" s="112"/>
      <c r="L306" s="112"/>
      <c r="M306" s="112"/>
      <c r="N306" s="112"/>
      <c r="O306" s="112"/>
      <c r="P306" s="112"/>
      <c r="Q306" s="112"/>
      <c r="R306" s="112"/>
      <c r="S306" s="112"/>
      <c r="T306" s="112"/>
      <c r="U306" s="112"/>
      <c r="V306" s="112"/>
      <c r="W306" s="112"/>
      <c r="X306" s="112"/>
      <c r="Y306" s="112"/>
      <c r="Z306" s="112"/>
      <c r="AA306" s="112"/>
      <c r="AB306" s="111"/>
    </row>
    <row r="307" spans="1:28" ht="15.75">
      <c r="A307" s="12" t="s">
        <v>511</v>
      </c>
      <c r="B307" s="110"/>
      <c r="C307" s="110"/>
      <c r="D307" s="110"/>
      <c r="E307" s="110"/>
      <c r="F307" s="110"/>
      <c r="G307" s="110"/>
      <c r="H307" s="110"/>
      <c r="I307" s="110"/>
      <c r="J307" s="111"/>
      <c r="K307" s="110"/>
      <c r="L307" s="110"/>
      <c r="M307" s="110"/>
      <c r="N307" s="110"/>
      <c r="O307" s="111"/>
      <c r="P307" s="110"/>
      <c r="Q307" s="110"/>
      <c r="R307" s="110"/>
      <c r="S307" s="110"/>
      <c r="T307" s="110"/>
      <c r="U307" s="110"/>
      <c r="V307" s="110"/>
      <c r="W307" s="110"/>
      <c r="X307" s="110"/>
      <c r="Y307" s="110"/>
      <c r="Z307" s="110"/>
      <c r="AA307" s="110"/>
      <c r="AB307" s="111"/>
    </row>
    <row r="308" spans="1:28" ht="12.75">
      <c r="A308" s="214" t="s">
        <v>581</v>
      </c>
      <c r="B308" s="110">
        <v>0.95</v>
      </c>
      <c r="C308" s="110"/>
      <c r="D308" s="110">
        <v>0.95</v>
      </c>
      <c r="E308" s="110"/>
      <c r="F308" s="111"/>
      <c r="G308" s="110"/>
      <c r="H308" s="110">
        <v>0.95</v>
      </c>
      <c r="I308" s="110"/>
      <c r="J308" s="111"/>
      <c r="K308" s="110"/>
      <c r="L308" s="110">
        <v>0.95</v>
      </c>
      <c r="M308" s="110"/>
      <c r="N308" s="110">
        <v>0.95</v>
      </c>
      <c r="O308" s="110"/>
      <c r="P308" s="110"/>
      <c r="Q308" s="110">
        <v>0.95</v>
      </c>
      <c r="R308" s="110"/>
      <c r="S308" s="110"/>
      <c r="T308" s="110"/>
      <c r="U308" s="110">
        <v>0.95</v>
      </c>
      <c r="V308" s="110"/>
      <c r="W308" s="110"/>
      <c r="X308" s="110"/>
      <c r="Y308" s="110">
        <v>0.95</v>
      </c>
      <c r="Z308" s="110"/>
      <c r="AA308" s="110">
        <v>0.95</v>
      </c>
      <c r="AB308" s="111"/>
    </row>
    <row r="309" spans="1:28" ht="12.75">
      <c r="A309" s="214" t="s">
        <v>582</v>
      </c>
      <c r="B309" s="110">
        <v>1.4</v>
      </c>
      <c r="C309" s="110"/>
      <c r="D309" s="110">
        <v>1.4</v>
      </c>
      <c r="E309" s="110"/>
      <c r="F309" s="111"/>
      <c r="G309" s="110"/>
      <c r="H309" s="110">
        <v>1.4</v>
      </c>
      <c r="I309" s="110"/>
      <c r="J309" s="111"/>
      <c r="K309" s="110"/>
      <c r="L309" s="110">
        <v>1.4</v>
      </c>
      <c r="M309" s="110"/>
      <c r="N309" s="110">
        <v>1.4</v>
      </c>
      <c r="O309" s="111"/>
      <c r="P309" s="110"/>
      <c r="Q309" s="110">
        <v>1.4</v>
      </c>
      <c r="R309" s="110"/>
      <c r="S309" s="111"/>
      <c r="T309" s="110"/>
      <c r="U309" s="110">
        <v>1.4</v>
      </c>
      <c r="V309" s="110"/>
      <c r="W309" s="111"/>
      <c r="X309" s="110"/>
      <c r="Y309" s="110"/>
      <c r="Z309" s="110"/>
      <c r="AA309" s="110"/>
      <c r="AB309" s="111"/>
    </row>
    <row r="310" spans="1:28" ht="12.75">
      <c r="A310" s="214" t="s">
        <v>583</v>
      </c>
      <c r="B310" s="110">
        <v>0.95</v>
      </c>
      <c r="C310" s="110"/>
      <c r="D310" s="110">
        <v>0.95</v>
      </c>
      <c r="E310" s="110"/>
      <c r="F310" s="110"/>
      <c r="G310" s="110"/>
      <c r="H310" s="110">
        <v>0.95</v>
      </c>
      <c r="I310" s="110"/>
      <c r="J310" s="110"/>
      <c r="K310" s="110"/>
      <c r="L310" s="110">
        <v>0.95</v>
      </c>
      <c r="M310" s="110"/>
      <c r="N310" s="110">
        <v>0.95</v>
      </c>
      <c r="O310" s="110"/>
      <c r="P310" s="110"/>
      <c r="Q310" s="110">
        <v>0.95</v>
      </c>
      <c r="R310" s="110"/>
      <c r="S310" s="110"/>
      <c r="T310" s="110"/>
      <c r="U310" s="110">
        <v>0.95</v>
      </c>
      <c r="V310" s="110"/>
      <c r="W310" s="110"/>
      <c r="X310" s="110"/>
      <c r="Y310" s="110">
        <v>0.95</v>
      </c>
      <c r="Z310" s="110"/>
      <c r="AA310" s="110">
        <v>0.95</v>
      </c>
      <c r="AB310" s="111"/>
    </row>
    <row r="311" spans="1:28" ht="12.75">
      <c r="A311" s="106" t="s">
        <v>342</v>
      </c>
      <c r="B311" s="110"/>
      <c r="C311" s="110"/>
      <c r="D311" s="110"/>
      <c r="E311" s="110"/>
      <c r="F311" s="110"/>
      <c r="G311" s="110"/>
      <c r="H311" s="110"/>
      <c r="I311" s="110"/>
      <c r="J311" s="111"/>
      <c r="K311" s="110"/>
      <c r="L311" s="110"/>
      <c r="M311" s="110"/>
      <c r="N311" s="110"/>
      <c r="O311" s="111"/>
      <c r="P311" s="110"/>
      <c r="Q311" s="110"/>
      <c r="R311" s="110"/>
      <c r="S311" s="110"/>
      <c r="T311" s="110"/>
      <c r="U311" s="110"/>
      <c r="V311" s="110"/>
      <c r="W311" s="110"/>
      <c r="X311" s="110"/>
      <c r="Y311" s="110"/>
      <c r="Z311" s="110"/>
      <c r="AA311" s="110"/>
      <c r="AB311" s="111"/>
    </row>
    <row r="312" spans="1:28" ht="12.75">
      <c r="A312" s="106" t="s">
        <v>343</v>
      </c>
      <c r="B312" s="110"/>
      <c r="C312" s="110"/>
      <c r="D312" s="110"/>
      <c r="E312" s="110"/>
      <c r="F312" s="111"/>
      <c r="G312" s="110"/>
      <c r="H312" s="110"/>
      <c r="I312" s="110"/>
      <c r="J312" s="111"/>
      <c r="K312" s="110"/>
      <c r="L312" s="110"/>
      <c r="M312" s="110"/>
      <c r="N312" s="110"/>
      <c r="O312" s="111"/>
      <c r="P312" s="110"/>
      <c r="Q312" s="110"/>
      <c r="R312" s="110"/>
      <c r="S312" s="111"/>
      <c r="T312" s="110"/>
      <c r="U312" s="110"/>
      <c r="V312" s="110"/>
      <c r="W312" s="111"/>
      <c r="X312" s="110"/>
      <c r="Y312" s="110"/>
      <c r="Z312" s="110"/>
      <c r="AA312" s="110"/>
      <c r="AB312" s="111"/>
    </row>
    <row r="313" spans="1:28" ht="12.75">
      <c r="A313" s="120" t="s">
        <v>345</v>
      </c>
      <c r="B313" s="121"/>
      <c r="C313" s="121"/>
      <c r="D313" s="121"/>
      <c r="E313" s="121"/>
      <c r="F313" s="131"/>
      <c r="G313" s="121"/>
      <c r="H313" s="121"/>
      <c r="I313" s="121"/>
      <c r="J313" s="131"/>
      <c r="K313" s="121"/>
      <c r="L313" s="121"/>
      <c r="M313" s="121"/>
      <c r="N313" s="121"/>
      <c r="O313" s="131"/>
      <c r="P313" s="121"/>
      <c r="Q313" s="121"/>
      <c r="R313" s="121"/>
      <c r="S313" s="131"/>
      <c r="T313" s="121"/>
      <c r="U313" s="121"/>
      <c r="V313" s="121"/>
      <c r="W313" s="131"/>
      <c r="X313" s="121"/>
      <c r="Y313" s="121"/>
      <c r="Z313" s="121"/>
      <c r="AA313" s="121"/>
      <c r="AB313" s="131"/>
    </row>
    <row r="314" spans="1:28" ht="12.75">
      <c r="A314" s="120"/>
      <c r="B314" s="121"/>
      <c r="C314" s="121"/>
      <c r="D314" s="121"/>
      <c r="E314" s="121"/>
      <c r="F314" s="131"/>
      <c r="G314" s="121"/>
      <c r="H314" s="121"/>
      <c r="I314" s="121"/>
      <c r="J314" s="131"/>
      <c r="K314" s="121"/>
      <c r="L314" s="121"/>
      <c r="M314" s="121"/>
      <c r="N314" s="121"/>
      <c r="O314" s="131"/>
      <c r="P314" s="121"/>
      <c r="Q314" s="121"/>
      <c r="R314" s="121"/>
      <c r="S314" s="131"/>
      <c r="T314" s="121"/>
      <c r="U314" s="121"/>
      <c r="V314" s="121"/>
      <c r="W314" s="131"/>
      <c r="X314" s="121"/>
      <c r="Y314" s="121"/>
      <c r="Z314" s="121"/>
      <c r="AA314" s="121"/>
      <c r="AB314" s="131"/>
    </row>
    <row r="315" spans="1:28" ht="12.75">
      <c r="A315" s="41" t="s">
        <v>172</v>
      </c>
      <c r="B315" s="134"/>
      <c r="C315" s="134"/>
      <c r="D315" s="134"/>
      <c r="E315" s="134"/>
      <c r="F315" s="134"/>
      <c r="G315" s="134"/>
      <c r="H315" s="134"/>
      <c r="I315" s="134"/>
      <c r="J315" s="134"/>
      <c r="K315" s="134"/>
      <c r="L315" s="134"/>
      <c r="M315" s="134"/>
      <c r="N315" s="134"/>
      <c r="O315" s="134"/>
      <c r="P315" s="134"/>
      <c r="Q315" s="134"/>
      <c r="R315" s="134"/>
      <c r="S315" s="134"/>
      <c r="T315" s="134"/>
      <c r="U315" s="134"/>
      <c r="V315" s="134"/>
      <c r="W315" s="134"/>
      <c r="X315" s="134"/>
      <c r="Y315" s="134"/>
      <c r="Z315" s="134"/>
      <c r="AA315" s="134"/>
      <c r="AB315" s="175"/>
    </row>
    <row r="316" spans="1:28" ht="12.75">
      <c r="A316" s="68" t="s">
        <v>517</v>
      </c>
      <c r="B316" s="109"/>
      <c r="C316" s="109"/>
      <c r="D316" s="109"/>
      <c r="E316" s="109"/>
      <c r="F316" s="111"/>
      <c r="G316" s="109"/>
      <c r="H316" s="109"/>
      <c r="I316" s="109"/>
      <c r="J316" s="111"/>
      <c r="K316" s="109"/>
      <c r="L316" s="109"/>
      <c r="M316" s="109"/>
      <c r="N316" s="109"/>
      <c r="O316" s="111"/>
      <c r="P316" s="109"/>
      <c r="Q316" s="109"/>
      <c r="R316" s="109"/>
      <c r="S316" s="111"/>
      <c r="T316" s="109"/>
      <c r="U316" s="109"/>
      <c r="V316" s="109"/>
      <c r="W316" s="111"/>
      <c r="X316" s="109"/>
      <c r="Y316" s="109"/>
      <c r="Z316" s="109"/>
      <c r="AA316" s="109"/>
      <c r="AB316" s="111"/>
    </row>
    <row r="317" spans="1:28" ht="12.75">
      <c r="A317" s="13" t="s">
        <v>346</v>
      </c>
      <c r="B317" s="107"/>
      <c r="C317" s="107"/>
      <c r="D317" s="107"/>
      <c r="E317" s="107"/>
      <c r="F317" s="118"/>
      <c r="G317" s="107"/>
      <c r="H317" s="107"/>
      <c r="I317" s="107"/>
      <c r="J317" s="118"/>
      <c r="K317" s="107"/>
      <c r="L317" s="107"/>
      <c r="M317" s="107"/>
      <c r="N317" s="107"/>
      <c r="O317" s="118"/>
      <c r="P317" s="107"/>
      <c r="Q317" s="107"/>
      <c r="R317" s="107"/>
      <c r="S317" s="118"/>
      <c r="T317" s="107"/>
      <c r="U317" s="107"/>
      <c r="V317" s="107"/>
      <c r="W317" s="118"/>
      <c r="X317" s="108"/>
      <c r="Y317" s="107"/>
      <c r="Z317" s="107"/>
      <c r="AA317" s="107"/>
      <c r="AB317" s="118"/>
    </row>
    <row r="318" spans="1:28" ht="12.75">
      <c r="A318" s="106" t="s">
        <v>347</v>
      </c>
      <c r="B318" s="110"/>
      <c r="C318" s="110"/>
      <c r="D318" s="110"/>
      <c r="E318" s="110"/>
      <c r="F318" s="111"/>
      <c r="G318" s="110"/>
      <c r="H318" s="110"/>
      <c r="I318" s="110"/>
      <c r="J318" s="111"/>
      <c r="K318" s="110"/>
      <c r="L318" s="110"/>
      <c r="M318" s="110"/>
      <c r="N318" s="110"/>
      <c r="O318" s="111"/>
      <c r="P318" s="110"/>
      <c r="Q318" s="110"/>
      <c r="R318" s="110"/>
      <c r="S318" s="111"/>
      <c r="T318" s="110"/>
      <c r="U318" s="110"/>
      <c r="V318" s="110"/>
      <c r="W318" s="111"/>
      <c r="X318" s="110"/>
      <c r="Y318" s="110"/>
      <c r="Z318" s="110"/>
      <c r="AA318" s="110"/>
      <c r="AB318" s="111"/>
    </row>
    <row r="319" spans="1:28" ht="12.75">
      <c r="A319" s="106" t="s">
        <v>348</v>
      </c>
      <c r="B319" s="110"/>
      <c r="C319" s="110"/>
      <c r="D319" s="110"/>
      <c r="E319" s="110"/>
      <c r="F319" s="111"/>
      <c r="G319" s="110"/>
      <c r="H319" s="110"/>
      <c r="I319" s="110"/>
      <c r="J319" s="111"/>
      <c r="K319" s="110"/>
      <c r="L319" s="110"/>
      <c r="M319" s="110"/>
      <c r="N319" s="110"/>
      <c r="O319" s="111"/>
      <c r="P319" s="110"/>
      <c r="Q319" s="110"/>
      <c r="R319" s="110"/>
      <c r="S319" s="111"/>
      <c r="T319" s="110"/>
      <c r="U319" s="110"/>
      <c r="V319" s="110"/>
      <c r="W319" s="111"/>
      <c r="X319" s="110"/>
      <c r="Y319" s="110"/>
      <c r="Z319" s="110"/>
      <c r="AA319" s="110"/>
      <c r="AB319" s="111"/>
    </row>
    <row r="320" spans="1:28" ht="12.75">
      <c r="A320" s="120" t="s">
        <v>494</v>
      </c>
      <c r="B320" s="115" t="s">
        <v>461</v>
      </c>
      <c r="C320" s="134"/>
      <c r="D320" s="134"/>
      <c r="E320" s="134"/>
      <c r="F320" s="134"/>
      <c r="G320" s="134"/>
      <c r="H320" s="134"/>
      <c r="I320" s="134"/>
      <c r="J320" s="134"/>
      <c r="K320" s="134"/>
      <c r="L320" s="134"/>
      <c r="M320" s="134"/>
      <c r="N320" s="134"/>
      <c r="O320" s="134"/>
      <c r="P320" s="134"/>
      <c r="Q320" s="134"/>
      <c r="R320" s="134"/>
      <c r="S320" s="134"/>
      <c r="T320" s="134"/>
      <c r="U320" s="134"/>
      <c r="V320" s="134"/>
      <c r="W320" s="134"/>
      <c r="X320" s="134"/>
      <c r="Y320" s="134"/>
      <c r="Z320" s="134"/>
      <c r="AA320" s="134"/>
      <c r="AB320" s="175"/>
    </row>
    <row r="321" spans="1:28" ht="12.75">
      <c r="A321" s="41" t="s">
        <v>173</v>
      </c>
      <c r="B321" s="134"/>
      <c r="C321" s="134"/>
      <c r="D321" s="134"/>
      <c r="E321" s="134"/>
      <c r="F321" s="134"/>
      <c r="G321" s="134"/>
      <c r="H321" s="134"/>
      <c r="I321" s="134"/>
      <c r="J321" s="134"/>
      <c r="K321" s="134"/>
      <c r="L321" s="134"/>
      <c r="M321" s="134"/>
      <c r="N321" s="134"/>
      <c r="O321" s="134"/>
      <c r="P321" s="134"/>
      <c r="Q321" s="134"/>
      <c r="R321" s="134"/>
      <c r="S321" s="134"/>
      <c r="T321" s="134"/>
      <c r="U321" s="134"/>
      <c r="V321" s="134"/>
      <c r="W321" s="134"/>
      <c r="X321" s="134"/>
      <c r="Y321" s="134"/>
      <c r="Z321" s="134"/>
      <c r="AA321" s="134"/>
      <c r="AB321" s="175"/>
    </row>
    <row r="322" spans="1:28" ht="12.75">
      <c r="A322" s="117" t="s">
        <v>351</v>
      </c>
      <c r="B322" s="107"/>
      <c r="C322" s="107"/>
      <c r="D322" s="107"/>
      <c r="E322" s="107"/>
      <c r="F322" s="118"/>
      <c r="G322" s="107"/>
      <c r="H322" s="107"/>
      <c r="I322" s="107"/>
      <c r="J322" s="118"/>
      <c r="K322" s="107"/>
      <c r="L322" s="107"/>
      <c r="M322" s="107"/>
      <c r="N322" s="107"/>
      <c r="O322" s="118"/>
      <c r="P322" s="107"/>
      <c r="Q322" s="107"/>
      <c r="R322" s="107"/>
      <c r="S322" s="118"/>
      <c r="T322" s="107"/>
      <c r="U322" s="107"/>
      <c r="V322" s="107"/>
      <c r="W322" s="118"/>
      <c r="X322" s="108"/>
      <c r="Y322" s="107"/>
      <c r="Z322" s="107"/>
      <c r="AA322" s="107"/>
      <c r="AB322" s="118"/>
    </row>
    <row r="323" spans="1:28" ht="12.75">
      <c r="A323" s="106" t="s">
        <v>437</v>
      </c>
      <c r="B323" s="106" t="s">
        <v>460</v>
      </c>
      <c r="C323" s="110"/>
      <c r="D323" s="110"/>
      <c r="E323" s="110"/>
      <c r="F323" s="109"/>
      <c r="G323" s="110"/>
      <c r="H323" s="110"/>
      <c r="I323" s="110"/>
      <c r="J323" s="111"/>
      <c r="K323" s="110"/>
      <c r="L323" s="110"/>
      <c r="M323" s="110"/>
      <c r="N323" s="110"/>
      <c r="O323" s="111"/>
      <c r="P323" s="110"/>
      <c r="Q323" s="110"/>
      <c r="R323" s="110"/>
      <c r="S323" s="111"/>
      <c r="T323" s="110"/>
      <c r="U323" s="110"/>
      <c r="V323" s="110"/>
      <c r="W323" s="111"/>
      <c r="X323" s="109"/>
      <c r="Y323" s="110"/>
      <c r="Z323" s="110"/>
      <c r="AA323" s="110"/>
      <c r="AB323" s="111"/>
    </row>
    <row r="324" spans="1:28" ht="12.75">
      <c r="A324" s="106" t="s">
        <v>649</v>
      </c>
      <c r="B324" s="106" t="s">
        <v>648</v>
      </c>
      <c r="C324" s="110"/>
      <c r="D324" s="110"/>
      <c r="E324" s="110"/>
      <c r="F324" s="109"/>
      <c r="G324" s="110"/>
      <c r="H324" s="110"/>
      <c r="I324" s="110"/>
      <c r="J324" s="111"/>
      <c r="K324" s="110"/>
      <c r="L324" s="110"/>
      <c r="M324" s="110"/>
      <c r="N324" s="110"/>
      <c r="O324" s="111"/>
      <c r="P324" s="110"/>
      <c r="Q324" s="110"/>
      <c r="R324" s="110"/>
      <c r="S324" s="111"/>
      <c r="T324" s="110"/>
      <c r="U324" s="110"/>
      <c r="V324" s="110"/>
      <c r="W324" s="111"/>
      <c r="X324" s="110"/>
      <c r="Y324" s="110"/>
      <c r="Z324" s="110"/>
      <c r="AA324" s="110"/>
      <c r="AB324" s="111"/>
    </row>
    <row r="325" spans="1:28" ht="25.5">
      <c r="A325" s="146" t="s">
        <v>462</v>
      </c>
      <c r="B325" s="121"/>
      <c r="C325" s="121"/>
      <c r="D325" s="121"/>
      <c r="E325" s="121"/>
      <c r="F325" s="131"/>
      <c r="G325" s="121"/>
      <c r="H325" s="121"/>
      <c r="I325" s="121"/>
      <c r="J325" s="131"/>
      <c r="K325" s="121"/>
      <c r="L325" s="121"/>
      <c r="M325" s="121"/>
      <c r="N325" s="121"/>
      <c r="O325" s="131"/>
      <c r="P325" s="121"/>
      <c r="Q325" s="121"/>
      <c r="R325" s="121"/>
      <c r="S325" s="131"/>
      <c r="T325" s="121"/>
      <c r="U325" s="121"/>
      <c r="V325" s="121"/>
      <c r="W325" s="131"/>
      <c r="X325" s="121"/>
      <c r="Y325" s="121"/>
      <c r="Z325" s="121"/>
      <c r="AA325" s="121"/>
      <c r="AB325" s="131"/>
    </row>
    <row r="326" spans="1:28" ht="12.75">
      <c r="A326" s="119"/>
      <c r="B326" s="110"/>
      <c r="C326" s="110"/>
      <c r="D326" s="110"/>
      <c r="E326" s="110"/>
      <c r="F326" s="111"/>
      <c r="G326" s="110"/>
      <c r="H326" s="110"/>
      <c r="I326" s="110"/>
      <c r="J326" s="111"/>
      <c r="K326" s="110"/>
      <c r="L326" s="110"/>
      <c r="M326" s="110"/>
      <c r="N326" s="110"/>
      <c r="O326" s="111"/>
      <c r="P326" s="110"/>
      <c r="Q326" s="110"/>
      <c r="R326" s="110"/>
      <c r="S326" s="111"/>
      <c r="T326" s="110"/>
      <c r="U326" s="110"/>
      <c r="V326" s="110"/>
      <c r="W326" s="111"/>
      <c r="X326" s="110"/>
      <c r="Y326" s="110"/>
      <c r="Z326" s="110"/>
      <c r="AA326" s="110"/>
      <c r="AB326" s="111"/>
    </row>
    <row r="327" spans="1:28" ht="12.75">
      <c r="A327" s="119"/>
      <c r="B327" s="110"/>
      <c r="C327" s="110"/>
      <c r="D327" s="110"/>
      <c r="E327" s="110"/>
      <c r="F327" s="111"/>
      <c r="G327" s="110"/>
      <c r="H327" s="110"/>
      <c r="I327" s="110"/>
      <c r="J327" s="111"/>
      <c r="K327" s="110"/>
      <c r="L327" s="110"/>
      <c r="M327" s="110"/>
      <c r="N327" s="110"/>
      <c r="O327" s="111"/>
      <c r="P327" s="110"/>
      <c r="Q327" s="110"/>
      <c r="R327" s="110"/>
      <c r="S327" s="111"/>
      <c r="T327" s="110"/>
      <c r="U327" s="110"/>
      <c r="V327" s="110"/>
      <c r="W327" s="111"/>
      <c r="X327" s="110"/>
      <c r="Y327" s="110"/>
      <c r="Z327" s="110"/>
      <c r="AA327" s="110"/>
      <c r="AB327" s="111"/>
    </row>
    <row r="328" spans="1:28" ht="12.75">
      <c r="A328" s="41" t="s">
        <v>174</v>
      </c>
      <c r="B328" s="134"/>
      <c r="C328" s="134"/>
      <c r="D328" s="134"/>
      <c r="E328" s="134"/>
      <c r="F328" s="134"/>
      <c r="G328" s="134"/>
      <c r="H328" s="134"/>
      <c r="I328" s="134"/>
      <c r="J328" s="134"/>
      <c r="K328" s="134"/>
      <c r="L328" s="134"/>
      <c r="M328" s="134"/>
      <c r="N328" s="134"/>
      <c r="O328" s="134"/>
      <c r="P328" s="134"/>
      <c r="Q328" s="134"/>
      <c r="R328" s="134"/>
      <c r="S328" s="134"/>
      <c r="T328" s="134"/>
      <c r="U328" s="134"/>
      <c r="V328" s="134"/>
      <c r="W328" s="134"/>
      <c r="X328" s="134"/>
      <c r="Y328" s="134"/>
      <c r="Z328" s="134"/>
      <c r="AA328" s="134"/>
      <c r="AB328" s="175"/>
    </row>
    <row r="329" spans="1:28" ht="12.75">
      <c r="A329" s="117" t="s">
        <v>118</v>
      </c>
      <c r="B329" s="147"/>
      <c r="C329" s="147"/>
      <c r="D329" s="147"/>
      <c r="E329" s="147"/>
      <c r="F329" s="148"/>
      <c r="G329" s="147"/>
      <c r="H329" s="147"/>
      <c r="I329" s="147"/>
      <c r="J329" s="148"/>
      <c r="K329" s="147"/>
      <c r="L329" s="147"/>
      <c r="M329" s="147"/>
      <c r="N329" s="147"/>
      <c r="O329" s="148"/>
      <c r="P329" s="147"/>
      <c r="Q329" s="147"/>
      <c r="R329" s="147"/>
      <c r="S329" s="148"/>
      <c r="T329" s="147"/>
      <c r="U329" s="147"/>
      <c r="V329" s="147"/>
      <c r="W329" s="148"/>
      <c r="X329" s="147"/>
      <c r="Y329" s="147"/>
      <c r="Z329" s="147"/>
      <c r="AA329" s="147"/>
      <c r="AB329" s="148"/>
    </row>
    <row r="330" spans="1:28" ht="12.75">
      <c r="A330" s="133" t="s">
        <v>120</v>
      </c>
      <c r="B330" s="115" t="s">
        <v>121</v>
      </c>
      <c r="C330" s="134"/>
      <c r="D330" s="134"/>
      <c r="E330" s="134"/>
      <c r="F330" s="134"/>
      <c r="G330" s="134"/>
      <c r="H330" s="134"/>
      <c r="I330" s="134"/>
      <c r="J330" s="134"/>
      <c r="K330" s="134"/>
      <c r="L330" s="134"/>
      <c r="M330" s="134"/>
      <c r="N330" s="134"/>
      <c r="O330" s="134"/>
      <c r="P330" s="134"/>
      <c r="Q330" s="134"/>
      <c r="R330" s="134"/>
      <c r="S330" s="134"/>
      <c r="T330" s="134"/>
      <c r="U330" s="134"/>
      <c r="V330" s="134"/>
      <c r="W330" s="134"/>
      <c r="X330" s="134"/>
      <c r="Y330" s="134"/>
      <c r="Z330" s="134"/>
      <c r="AA330" s="134"/>
      <c r="AB330" s="175"/>
    </row>
    <row r="331" spans="1:28" ht="12.75">
      <c r="A331" s="106" t="s">
        <v>354</v>
      </c>
      <c r="B331" s="107"/>
      <c r="C331" s="107"/>
      <c r="D331" s="107"/>
      <c r="E331" s="107"/>
      <c r="F331" s="118"/>
      <c r="G331" s="107"/>
      <c r="H331" s="107"/>
      <c r="I331" s="107"/>
      <c r="J331" s="118"/>
      <c r="K331" s="107"/>
      <c r="L331" s="107"/>
      <c r="M331" s="107"/>
      <c r="N331" s="107"/>
      <c r="O331" s="118"/>
      <c r="P331" s="107"/>
      <c r="Q331" s="107"/>
      <c r="R331" s="107"/>
      <c r="S331" s="118"/>
      <c r="T331" s="107"/>
      <c r="U331" s="107"/>
      <c r="V331" s="107"/>
      <c r="W331" s="118"/>
      <c r="X331" s="107"/>
      <c r="Y331" s="107"/>
      <c r="Z331" s="107"/>
      <c r="AA331" s="107"/>
      <c r="AB331" s="118"/>
    </row>
    <row r="332" spans="1:28" ht="12.75">
      <c r="A332" s="106" t="s">
        <v>355</v>
      </c>
      <c r="B332" s="121"/>
      <c r="C332" s="121"/>
      <c r="D332" s="121"/>
      <c r="E332" s="121"/>
      <c r="F332" s="131"/>
      <c r="G332" s="121"/>
      <c r="H332" s="121"/>
      <c r="I332" s="121"/>
      <c r="J332" s="131"/>
      <c r="K332" s="121"/>
      <c r="L332" s="121"/>
      <c r="M332" s="121"/>
      <c r="N332" s="121"/>
      <c r="O332" s="131"/>
      <c r="P332" s="121"/>
      <c r="Q332" s="121"/>
      <c r="R332" s="121"/>
      <c r="S332" s="131"/>
      <c r="T332" s="121"/>
      <c r="U332" s="121"/>
      <c r="V332" s="121"/>
      <c r="W332" s="131"/>
      <c r="X332" s="121"/>
      <c r="Y332" s="121"/>
      <c r="Z332" s="121"/>
      <c r="AA332" s="121"/>
      <c r="AB332" s="131"/>
    </row>
    <row r="333" spans="1:28" ht="12.75">
      <c r="A333" s="133" t="s">
        <v>356</v>
      </c>
      <c r="B333" s="115" t="s">
        <v>495</v>
      </c>
      <c r="C333" s="134"/>
      <c r="D333" s="134"/>
      <c r="E333" s="134"/>
      <c r="F333" s="134"/>
      <c r="G333" s="134"/>
      <c r="H333" s="134"/>
      <c r="I333" s="134"/>
      <c r="J333" s="134"/>
      <c r="K333" s="134"/>
      <c r="L333" s="134"/>
      <c r="M333" s="134"/>
      <c r="N333" s="134"/>
      <c r="O333" s="134"/>
      <c r="P333" s="134"/>
      <c r="Q333" s="134"/>
      <c r="R333" s="134"/>
      <c r="S333" s="134"/>
      <c r="T333" s="134"/>
      <c r="U333" s="134"/>
      <c r="V333" s="134"/>
      <c r="W333" s="134"/>
      <c r="X333" s="134"/>
      <c r="Y333" s="134"/>
      <c r="Z333" s="134"/>
      <c r="AA333" s="134"/>
      <c r="AB333" s="175"/>
    </row>
    <row r="334" spans="1:28" ht="12.75">
      <c r="A334" s="106" t="s">
        <v>653</v>
      </c>
      <c r="B334" s="107"/>
      <c r="C334" s="107"/>
      <c r="D334" s="107"/>
      <c r="E334" s="107"/>
      <c r="F334" s="118"/>
      <c r="G334" s="107"/>
      <c r="H334" s="107"/>
      <c r="I334" s="107"/>
      <c r="J334" s="118"/>
      <c r="K334" s="107"/>
      <c r="L334" s="107"/>
      <c r="M334" s="107"/>
      <c r="N334" s="107"/>
      <c r="O334" s="118"/>
      <c r="P334" s="107"/>
      <c r="Q334" s="107"/>
      <c r="R334" s="107"/>
      <c r="S334" s="118"/>
      <c r="T334" s="107"/>
      <c r="U334" s="107"/>
      <c r="V334" s="107"/>
      <c r="W334" s="118"/>
      <c r="X334" s="108"/>
      <c r="Y334" s="107"/>
      <c r="Z334" s="107"/>
      <c r="AA334" s="107"/>
      <c r="AB334" s="118"/>
    </row>
    <row r="335" spans="1:28" ht="12.75">
      <c r="A335" s="106" t="s">
        <v>359</v>
      </c>
      <c r="B335" s="121"/>
      <c r="C335" s="121"/>
      <c r="D335" s="121"/>
      <c r="E335" s="121"/>
      <c r="F335" s="131"/>
      <c r="G335" s="121"/>
      <c r="H335" s="121"/>
      <c r="I335" s="121"/>
      <c r="J335" s="131"/>
      <c r="K335" s="121"/>
      <c r="L335" s="121"/>
      <c r="M335" s="121"/>
      <c r="N335" s="121"/>
      <c r="O335" s="131"/>
      <c r="P335" s="121"/>
      <c r="Q335" s="121"/>
      <c r="R335" s="121"/>
      <c r="S335" s="131"/>
      <c r="T335" s="121"/>
      <c r="U335" s="121"/>
      <c r="V335" s="121"/>
      <c r="W335" s="131"/>
      <c r="X335" s="132"/>
      <c r="Y335" s="121"/>
      <c r="Z335" s="121"/>
      <c r="AA335" s="121"/>
      <c r="AB335" s="131"/>
    </row>
    <row r="336" spans="1:28" ht="12.75">
      <c r="A336" s="106" t="s">
        <v>358</v>
      </c>
      <c r="B336" s="115" t="s">
        <v>123</v>
      </c>
      <c r="C336" s="134"/>
      <c r="D336" s="134"/>
      <c r="E336" s="134"/>
      <c r="F336" s="134"/>
      <c r="G336" s="134"/>
      <c r="H336" s="134"/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34"/>
      <c r="W336" s="134"/>
      <c r="X336" s="134"/>
      <c r="Y336" s="134"/>
      <c r="Z336" s="134"/>
      <c r="AA336" s="134"/>
      <c r="AB336" s="175"/>
    </row>
    <row r="337" spans="1:28" ht="12.75">
      <c r="A337" s="133" t="s">
        <v>497</v>
      </c>
      <c r="B337" s="115" t="s">
        <v>123</v>
      </c>
      <c r="C337" s="134"/>
      <c r="D337" s="134"/>
      <c r="E337" s="134"/>
      <c r="F337" s="134"/>
      <c r="G337" s="134"/>
      <c r="H337" s="134"/>
      <c r="I337" s="134"/>
      <c r="J337" s="134"/>
      <c r="K337" s="134"/>
      <c r="L337" s="134"/>
      <c r="M337" s="134"/>
      <c r="N337" s="134"/>
      <c r="O337" s="134"/>
      <c r="P337" s="134"/>
      <c r="Q337" s="134"/>
      <c r="R337" s="134"/>
      <c r="S337" s="134"/>
      <c r="T337" s="134"/>
      <c r="U337" s="134"/>
      <c r="V337" s="134"/>
      <c r="W337" s="134"/>
      <c r="X337" s="134"/>
      <c r="Y337" s="134"/>
      <c r="Z337" s="134"/>
      <c r="AA337" s="134"/>
      <c r="AB337" s="175"/>
    </row>
    <row r="338" spans="1:28" ht="12.75">
      <c r="A338" s="106" t="s">
        <v>361</v>
      </c>
      <c r="B338" s="147"/>
      <c r="C338" s="147"/>
      <c r="D338" s="147"/>
      <c r="E338" s="147"/>
      <c r="F338" s="148"/>
      <c r="G338" s="147"/>
      <c r="H338" s="147"/>
      <c r="I338" s="147"/>
      <c r="J338" s="148"/>
      <c r="K338" s="147"/>
      <c r="L338" s="147"/>
      <c r="M338" s="147"/>
      <c r="N338" s="147"/>
      <c r="O338" s="148"/>
      <c r="P338" s="147"/>
      <c r="Q338" s="147"/>
      <c r="R338" s="147"/>
      <c r="S338" s="148"/>
      <c r="T338" s="147"/>
      <c r="U338" s="147"/>
      <c r="V338" s="147"/>
      <c r="W338" s="148"/>
      <c r="X338" s="149"/>
      <c r="Y338" s="149"/>
      <c r="Z338" s="149"/>
      <c r="AA338" s="149"/>
      <c r="AB338" s="148"/>
    </row>
    <row r="339" spans="1:28" ht="12.75">
      <c r="A339" s="133" t="s">
        <v>362</v>
      </c>
      <c r="B339" s="115" t="s">
        <v>124</v>
      </c>
      <c r="C339" s="134"/>
      <c r="D339" s="134"/>
      <c r="E339" s="134"/>
      <c r="F339" s="134"/>
      <c r="G339" s="134"/>
      <c r="H339" s="134"/>
      <c r="I339" s="134"/>
      <c r="J339" s="134"/>
      <c r="K339" s="134"/>
      <c r="L339" s="134"/>
      <c r="M339" s="134"/>
      <c r="N339" s="134"/>
      <c r="O339" s="134"/>
      <c r="P339" s="134"/>
      <c r="Q339" s="134"/>
      <c r="R339" s="134"/>
      <c r="S339" s="134"/>
      <c r="T339" s="134"/>
      <c r="U339" s="134"/>
      <c r="V339" s="134"/>
      <c r="W339" s="134"/>
      <c r="X339" s="134"/>
      <c r="Y339" s="134"/>
      <c r="Z339" s="134"/>
      <c r="AA339" s="134"/>
      <c r="AB339" s="175"/>
    </row>
    <row r="340" spans="1:28" ht="12.75">
      <c r="A340" s="133" t="s">
        <v>363</v>
      </c>
      <c r="B340" s="150" t="s">
        <v>125</v>
      </c>
      <c r="C340" s="151"/>
      <c r="D340" s="151"/>
      <c r="E340" s="151"/>
      <c r="F340" s="151"/>
      <c r="G340" s="151"/>
      <c r="H340" s="151"/>
      <c r="I340" s="151"/>
      <c r="J340" s="151"/>
      <c r="K340" s="151"/>
      <c r="L340" s="151"/>
      <c r="M340" s="151"/>
      <c r="N340" s="151"/>
      <c r="O340" s="151"/>
      <c r="P340" s="151"/>
      <c r="Q340" s="151"/>
      <c r="R340" s="151"/>
      <c r="S340" s="151"/>
      <c r="T340" s="151"/>
      <c r="U340" s="151"/>
      <c r="V340" s="151"/>
      <c r="W340" s="151"/>
      <c r="X340" s="151"/>
      <c r="Y340" s="151"/>
      <c r="Z340" s="151"/>
      <c r="AA340" s="151"/>
      <c r="AB340" s="186"/>
    </row>
    <row r="341" spans="1:28" ht="12.75">
      <c r="A341" s="133" t="s">
        <v>498</v>
      </c>
      <c r="B341" s="152" t="s">
        <v>126</v>
      </c>
      <c r="C341" s="137"/>
      <c r="D341" s="137"/>
      <c r="E341" s="137"/>
      <c r="F341" s="137"/>
      <c r="G341" s="137"/>
      <c r="H341" s="137"/>
      <c r="I341" s="137"/>
      <c r="J341" s="137"/>
      <c r="K341" s="137"/>
      <c r="L341" s="137"/>
      <c r="M341" s="137"/>
      <c r="N341" s="137"/>
      <c r="O341" s="137"/>
      <c r="P341" s="137"/>
      <c r="Q341" s="137"/>
      <c r="R341" s="137"/>
      <c r="S341" s="137"/>
      <c r="T341" s="137"/>
      <c r="U341" s="137"/>
      <c r="V341" s="137"/>
      <c r="W341" s="137"/>
      <c r="X341" s="137"/>
      <c r="Y341" s="137"/>
      <c r="Z341" s="137"/>
      <c r="AA341" s="137"/>
      <c r="AB341" s="185"/>
    </row>
    <row r="342" spans="1:28" ht="12.75">
      <c r="A342" s="133" t="s">
        <v>365</v>
      </c>
      <c r="B342" s="115" t="s">
        <v>126</v>
      </c>
      <c r="C342" s="134"/>
      <c r="D342" s="134"/>
      <c r="E342" s="134"/>
      <c r="F342" s="134"/>
      <c r="G342" s="134"/>
      <c r="H342" s="134"/>
      <c r="I342" s="134"/>
      <c r="J342" s="134"/>
      <c r="K342" s="134"/>
      <c r="L342" s="134"/>
      <c r="M342" s="134"/>
      <c r="N342" s="134"/>
      <c r="O342" s="134"/>
      <c r="P342" s="134"/>
      <c r="Q342" s="134"/>
      <c r="R342" s="134"/>
      <c r="S342" s="134"/>
      <c r="T342" s="134"/>
      <c r="U342" s="134"/>
      <c r="V342" s="134"/>
      <c r="W342" s="134"/>
      <c r="X342" s="134"/>
      <c r="Y342" s="134"/>
      <c r="Z342" s="134"/>
      <c r="AA342" s="134"/>
      <c r="AB342" s="175"/>
    </row>
    <row r="343" spans="1:28" ht="12.75">
      <c r="A343" s="138" t="s">
        <v>499</v>
      </c>
      <c r="B343" s="152" t="s">
        <v>189</v>
      </c>
      <c r="C343" s="137"/>
      <c r="D343" s="137"/>
      <c r="E343" s="137"/>
      <c r="F343" s="137"/>
      <c r="G343" s="137"/>
      <c r="H343" s="137"/>
      <c r="I343" s="137"/>
      <c r="J343" s="137"/>
      <c r="K343" s="137"/>
      <c r="L343" s="137"/>
      <c r="M343" s="137"/>
      <c r="N343" s="137"/>
      <c r="O343" s="137"/>
      <c r="P343" s="137"/>
      <c r="Q343" s="137"/>
      <c r="R343" s="137"/>
      <c r="S343" s="137"/>
      <c r="T343" s="137"/>
      <c r="U343" s="137"/>
      <c r="V343" s="137"/>
      <c r="W343" s="137"/>
      <c r="X343" s="137"/>
      <c r="Y343" s="137"/>
      <c r="Z343" s="137"/>
      <c r="AA343" s="137"/>
      <c r="AB343" s="185"/>
    </row>
    <row r="344" spans="1:28" ht="12.75">
      <c r="A344" s="41" t="s">
        <v>190</v>
      </c>
      <c r="B344" s="134"/>
      <c r="C344" s="134"/>
      <c r="D344" s="134"/>
      <c r="E344" s="134"/>
      <c r="F344" s="134"/>
      <c r="G344" s="134"/>
      <c r="H344" s="134"/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34"/>
      <c r="W344" s="134"/>
      <c r="X344" s="134"/>
      <c r="Y344" s="134"/>
      <c r="Z344" s="134"/>
      <c r="AA344" s="134"/>
      <c r="AB344" s="175"/>
    </row>
    <row r="345" spans="1:28" ht="12.75">
      <c r="A345" s="117" t="s">
        <v>366</v>
      </c>
      <c r="B345" s="107"/>
      <c r="C345" s="107"/>
      <c r="D345" s="107"/>
      <c r="E345" s="107"/>
      <c r="F345" s="118"/>
      <c r="G345" s="107"/>
      <c r="H345" s="107"/>
      <c r="I345" s="107"/>
      <c r="J345" s="118"/>
      <c r="K345" s="107"/>
      <c r="L345" s="107"/>
      <c r="M345" s="107"/>
      <c r="N345" s="107"/>
      <c r="O345" s="118"/>
      <c r="P345" s="107"/>
      <c r="Q345" s="107"/>
      <c r="R345" s="107"/>
      <c r="S345" s="118"/>
      <c r="T345" s="107"/>
      <c r="U345" s="107"/>
      <c r="V345" s="107"/>
      <c r="W345" s="118"/>
      <c r="X345" s="108"/>
      <c r="Y345" s="108"/>
      <c r="Z345" s="108"/>
      <c r="AA345" s="108"/>
      <c r="AB345" s="118"/>
    </row>
    <row r="346" spans="1:28" ht="12.75">
      <c r="A346" s="106" t="s">
        <v>458</v>
      </c>
      <c r="B346" s="110"/>
      <c r="C346" s="110"/>
      <c r="D346" s="110"/>
      <c r="E346" s="110"/>
      <c r="F346" s="111"/>
      <c r="G346" s="110"/>
      <c r="H346" s="110"/>
      <c r="I346" s="110"/>
      <c r="J346" s="111"/>
      <c r="K346" s="110"/>
      <c r="L346" s="110"/>
      <c r="M346" s="110"/>
      <c r="N346" s="110"/>
      <c r="O346" s="111"/>
      <c r="P346" s="110"/>
      <c r="Q346" s="110"/>
      <c r="R346" s="110"/>
      <c r="S346" s="111"/>
      <c r="T346" s="110"/>
      <c r="U346" s="110"/>
      <c r="V346" s="110"/>
      <c r="W346" s="111"/>
      <c r="X346" s="110"/>
      <c r="Y346" s="110"/>
      <c r="Z346" s="110"/>
      <c r="AA346" s="110"/>
      <c r="AB346" s="111">
        <v>0.5</v>
      </c>
    </row>
    <row r="347" spans="1:28" ht="12.75">
      <c r="A347" s="106" t="s">
        <v>368</v>
      </c>
      <c r="B347" s="110"/>
      <c r="C347" s="110"/>
      <c r="D347" s="110"/>
      <c r="E347" s="110"/>
      <c r="F347" s="111"/>
      <c r="G347" s="110"/>
      <c r="H347" s="110"/>
      <c r="I347" s="110"/>
      <c r="J347" s="111"/>
      <c r="K347" s="110"/>
      <c r="L347" s="110"/>
      <c r="M347" s="110"/>
      <c r="N347" s="110"/>
      <c r="O347" s="111"/>
      <c r="P347" s="110"/>
      <c r="Q347" s="110"/>
      <c r="R347" s="110"/>
      <c r="S347" s="111"/>
      <c r="T347" s="110"/>
      <c r="U347" s="110"/>
      <c r="V347" s="110"/>
      <c r="W347" s="111"/>
      <c r="X347" s="109"/>
      <c r="Y347" s="110"/>
      <c r="Z347" s="110"/>
      <c r="AA347" s="110"/>
      <c r="AB347" s="111"/>
    </row>
    <row r="348" spans="1:28" ht="12.75">
      <c r="A348" s="106" t="s">
        <v>577</v>
      </c>
      <c r="B348" s="110"/>
      <c r="C348" s="110"/>
      <c r="D348" s="110"/>
      <c r="E348" s="110"/>
      <c r="F348" s="111"/>
      <c r="G348" s="110"/>
      <c r="H348" s="110"/>
      <c r="I348" s="110"/>
      <c r="J348" s="111"/>
      <c r="K348" s="110"/>
      <c r="L348" s="110"/>
      <c r="M348" s="110"/>
      <c r="N348" s="110"/>
      <c r="O348" s="111"/>
      <c r="P348" s="110"/>
      <c r="Q348" s="110"/>
      <c r="R348" s="110"/>
      <c r="S348" s="111"/>
      <c r="T348" s="110"/>
      <c r="U348" s="110"/>
      <c r="V348" s="110"/>
      <c r="W348" s="111"/>
      <c r="X348" s="109"/>
      <c r="Y348" s="110"/>
      <c r="Z348" s="110"/>
      <c r="AA348" s="110"/>
      <c r="AB348" s="111"/>
    </row>
    <row r="349" spans="1:28" ht="12.75">
      <c r="A349" s="106" t="s">
        <v>369</v>
      </c>
      <c r="B349" s="110"/>
      <c r="C349" s="110"/>
      <c r="D349" s="110"/>
      <c r="E349" s="110"/>
      <c r="F349" s="111"/>
      <c r="G349" s="110"/>
      <c r="H349" s="110"/>
      <c r="I349" s="110"/>
      <c r="J349" s="111"/>
      <c r="K349" s="110"/>
      <c r="L349" s="110"/>
      <c r="M349" s="110"/>
      <c r="N349" s="110"/>
      <c r="O349" s="111"/>
      <c r="P349" s="110"/>
      <c r="Q349" s="110"/>
      <c r="R349" s="110"/>
      <c r="S349" s="111"/>
      <c r="T349" s="110"/>
      <c r="U349" s="110"/>
      <c r="V349" s="110"/>
      <c r="W349" s="111"/>
      <c r="X349" s="109"/>
      <c r="Y349" s="110"/>
      <c r="Z349" s="110"/>
      <c r="AA349" s="110"/>
      <c r="AB349" s="111"/>
    </row>
    <row r="350" spans="1:28" ht="12.75">
      <c r="A350" s="106" t="s">
        <v>370</v>
      </c>
      <c r="B350" s="110"/>
      <c r="C350" s="110"/>
      <c r="D350" s="110"/>
      <c r="E350" s="110"/>
      <c r="F350" s="111"/>
      <c r="G350" s="110"/>
      <c r="H350" s="110"/>
      <c r="I350" s="110"/>
      <c r="J350" s="111"/>
      <c r="K350" s="110"/>
      <c r="L350" s="110"/>
      <c r="M350" s="110"/>
      <c r="N350" s="110"/>
      <c r="O350" s="111"/>
      <c r="P350" s="110"/>
      <c r="Q350" s="110"/>
      <c r="R350" s="110"/>
      <c r="S350" s="111"/>
      <c r="T350" s="110"/>
      <c r="U350" s="110"/>
      <c r="V350" s="110"/>
      <c r="W350" s="111"/>
      <c r="X350" s="109"/>
      <c r="Y350" s="110"/>
      <c r="Z350" s="110"/>
      <c r="AA350" s="110"/>
      <c r="AB350" s="111"/>
    </row>
    <row r="351" spans="1:28" ht="12.75">
      <c r="A351" s="106" t="s">
        <v>371</v>
      </c>
      <c r="B351" s="110"/>
      <c r="C351" s="110"/>
      <c r="D351" s="110"/>
      <c r="E351" s="110"/>
      <c r="F351" s="111"/>
      <c r="G351" s="110"/>
      <c r="H351" s="110"/>
      <c r="I351" s="110"/>
      <c r="J351" s="111"/>
      <c r="K351" s="110"/>
      <c r="L351" s="110"/>
      <c r="M351" s="110"/>
      <c r="N351" s="110"/>
      <c r="O351" s="111"/>
      <c r="P351" s="110"/>
      <c r="Q351" s="110"/>
      <c r="R351" s="110"/>
      <c r="S351" s="111"/>
      <c r="T351" s="110"/>
      <c r="U351" s="110"/>
      <c r="V351" s="110"/>
      <c r="W351" s="111"/>
      <c r="X351" s="109"/>
      <c r="Y351" s="110"/>
      <c r="Z351" s="110"/>
      <c r="AA351" s="110"/>
      <c r="AB351" s="111"/>
    </row>
    <row r="352" spans="1:28" ht="12.75">
      <c r="A352" s="106" t="s">
        <v>372</v>
      </c>
      <c r="B352" s="110"/>
      <c r="C352" s="110"/>
      <c r="D352" s="110"/>
      <c r="E352" s="110"/>
      <c r="F352" s="111"/>
      <c r="G352" s="110"/>
      <c r="H352" s="110"/>
      <c r="I352" s="110"/>
      <c r="J352" s="111"/>
      <c r="K352" s="110"/>
      <c r="L352" s="110"/>
      <c r="M352" s="110"/>
      <c r="N352" s="110"/>
      <c r="O352" s="111"/>
      <c r="P352" s="110"/>
      <c r="Q352" s="110"/>
      <c r="R352" s="110"/>
      <c r="S352" s="111"/>
      <c r="T352" s="110"/>
      <c r="U352" s="110"/>
      <c r="V352" s="110"/>
      <c r="W352" s="111"/>
      <c r="X352" s="109"/>
      <c r="Y352" s="110"/>
      <c r="Z352" s="110"/>
      <c r="AA352" s="110"/>
      <c r="AB352" s="111"/>
    </row>
    <row r="353" spans="1:28" ht="12.75">
      <c r="A353" s="106" t="s">
        <v>509</v>
      </c>
      <c r="B353" s="110"/>
      <c r="C353" s="110"/>
      <c r="D353" s="110"/>
      <c r="E353" s="110"/>
      <c r="F353" s="111"/>
      <c r="G353" s="110"/>
      <c r="H353" s="110"/>
      <c r="I353" s="110"/>
      <c r="J353" s="111"/>
      <c r="K353" s="110"/>
      <c r="L353" s="110"/>
      <c r="M353" s="110"/>
      <c r="N353" s="110"/>
      <c r="O353" s="111"/>
      <c r="P353" s="110"/>
      <c r="Q353" s="110"/>
      <c r="R353" s="110"/>
      <c r="S353" s="111"/>
      <c r="T353" s="110"/>
      <c r="U353" s="110"/>
      <c r="V353" s="110"/>
      <c r="W353" s="111"/>
      <c r="X353" s="109"/>
      <c r="Y353" s="110"/>
      <c r="Z353" s="110"/>
      <c r="AA353" s="110"/>
      <c r="AB353" s="111"/>
    </row>
    <row r="354" spans="1:28" ht="12.75">
      <c r="A354" s="106" t="s">
        <v>175</v>
      </c>
      <c r="B354" s="110"/>
      <c r="C354" s="110"/>
      <c r="D354" s="110"/>
      <c r="E354" s="110"/>
      <c r="F354" s="111"/>
      <c r="G354" s="110"/>
      <c r="H354" s="110"/>
      <c r="I354" s="110"/>
      <c r="J354" s="111"/>
      <c r="K354" s="110"/>
      <c r="L354" s="110"/>
      <c r="M354" s="110"/>
      <c r="N354" s="110"/>
      <c r="O354" s="111"/>
      <c r="P354" s="110"/>
      <c r="Q354" s="110"/>
      <c r="R354" s="110"/>
      <c r="S354" s="111"/>
      <c r="T354" s="3"/>
      <c r="U354" s="110"/>
      <c r="V354" s="110"/>
      <c r="W354" s="111"/>
      <c r="X354" s="109"/>
      <c r="Y354" s="110"/>
      <c r="Z354" s="110"/>
      <c r="AA354" s="110"/>
      <c r="AB354" s="111"/>
    </row>
    <row r="355" spans="1:28" ht="12.75">
      <c r="A355" s="106" t="s">
        <v>466</v>
      </c>
      <c r="B355" s="110"/>
      <c r="C355" s="110"/>
      <c r="D355" s="110"/>
      <c r="E355" s="110"/>
      <c r="F355" s="111"/>
      <c r="G355" s="110"/>
      <c r="H355" s="110"/>
      <c r="I355" s="110"/>
      <c r="J355" s="111"/>
      <c r="K355" s="110"/>
      <c r="L355" s="110"/>
      <c r="M355" s="110"/>
      <c r="N355" s="110"/>
      <c r="O355" s="111"/>
      <c r="P355" s="110"/>
      <c r="Q355" s="110"/>
      <c r="R355" s="110"/>
      <c r="S355" s="111"/>
      <c r="T355" s="110"/>
      <c r="U355" s="110"/>
      <c r="V355" s="110"/>
      <c r="W355" s="111"/>
      <c r="X355" s="109"/>
      <c r="Y355" s="110"/>
      <c r="Z355" s="110"/>
      <c r="AA355" s="110"/>
      <c r="AB355" s="111"/>
    </row>
    <row r="356" spans="1:28" ht="12.75">
      <c r="A356" s="106" t="s">
        <v>507</v>
      </c>
      <c r="B356" s="110"/>
      <c r="C356" s="110"/>
      <c r="D356" s="110"/>
      <c r="E356" s="110"/>
      <c r="F356" s="111"/>
      <c r="G356" s="110"/>
      <c r="H356" s="110"/>
      <c r="I356" s="110"/>
      <c r="J356" s="111"/>
      <c r="K356" s="110"/>
      <c r="L356" s="110"/>
      <c r="M356" s="110"/>
      <c r="N356" s="110"/>
      <c r="O356" s="111"/>
      <c r="P356" s="110"/>
      <c r="Q356" s="110"/>
      <c r="R356" s="110"/>
      <c r="S356" s="111"/>
      <c r="T356" s="110"/>
      <c r="U356" s="110"/>
      <c r="V356" s="110"/>
      <c r="W356" s="111"/>
      <c r="X356" s="109"/>
      <c r="Y356" s="110"/>
      <c r="Z356" s="110"/>
      <c r="AA356" s="110"/>
      <c r="AB356" s="111"/>
    </row>
    <row r="357" spans="1:28" ht="12.75">
      <c r="A357" s="106" t="s">
        <v>508</v>
      </c>
      <c r="B357" s="110"/>
      <c r="C357" s="110"/>
      <c r="D357" s="110"/>
      <c r="E357" s="110"/>
      <c r="F357" s="111"/>
      <c r="G357" s="110"/>
      <c r="H357" s="110"/>
      <c r="I357" s="110"/>
      <c r="J357" s="111"/>
      <c r="K357" s="110"/>
      <c r="L357" s="110"/>
      <c r="M357" s="110"/>
      <c r="N357" s="110"/>
      <c r="O357" s="111"/>
      <c r="P357" s="110"/>
      <c r="Q357" s="110"/>
      <c r="R357" s="110"/>
      <c r="S357" s="111"/>
      <c r="T357" s="110"/>
      <c r="U357" s="110"/>
      <c r="V357" s="110"/>
      <c r="W357" s="111"/>
      <c r="X357" s="109"/>
      <c r="Y357" s="110"/>
      <c r="Z357" s="110"/>
      <c r="AA357" s="110"/>
      <c r="AB357" s="111"/>
    </row>
    <row r="358" spans="1:28" ht="12.75">
      <c r="A358" s="106" t="s">
        <v>506</v>
      </c>
      <c r="B358" s="110"/>
      <c r="C358" s="110"/>
      <c r="D358" s="110"/>
      <c r="E358" s="110"/>
      <c r="F358" s="111"/>
      <c r="G358" s="110"/>
      <c r="H358" s="110"/>
      <c r="I358" s="110"/>
      <c r="J358" s="111"/>
      <c r="K358" s="110"/>
      <c r="L358" s="110"/>
      <c r="M358" s="110"/>
      <c r="N358" s="110"/>
      <c r="O358" s="111"/>
      <c r="P358" s="110"/>
      <c r="Q358" s="110"/>
      <c r="R358" s="110"/>
      <c r="S358" s="111"/>
      <c r="T358" s="110"/>
      <c r="U358" s="110"/>
      <c r="V358" s="110"/>
      <c r="W358" s="111"/>
      <c r="X358" s="109"/>
      <c r="Y358" s="110"/>
      <c r="Z358" s="110"/>
      <c r="AA358" s="110"/>
      <c r="AB358" s="111"/>
    </row>
    <row r="359" spans="1:28" ht="12.75">
      <c r="A359" s="120" t="s">
        <v>379</v>
      </c>
      <c r="B359" s="121"/>
      <c r="C359" s="121"/>
      <c r="D359" s="121"/>
      <c r="E359" s="121"/>
      <c r="F359" s="131"/>
      <c r="G359" s="121"/>
      <c r="H359" s="121"/>
      <c r="I359" s="121"/>
      <c r="J359" s="131"/>
      <c r="K359" s="121"/>
      <c r="L359" s="121"/>
      <c r="M359" s="121"/>
      <c r="N359" s="121"/>
      <c r="O359" s="131"/>
      <c r="P359" s="121"/>
      <c r="Q359" s="121"/>
      <c r="R359" s="121"/>
      <c r="S359" s="131"/>
      <c r="T359" s="121"/>
      <c r="U359" s="121"/>
      <c r="V359" s="121"/>
      <c r="W359" s="131"/>
      <c r="X359" s="132"/>
      <c r="Y359" s="121"/>
      <c r="Z359" s="121"/>
      <c r="AA359" s="121"/>
      <c r="AB359" s="131"/>
    </row>
    <row r="360" spans="1:28" ht="12.75">
      <c r="A360" s="41" t="s">
        <v>128</v>
      </c>
      <c r="B360" s="134"/>
      <c r="C360" s="134"/>
      <c r="D360" s="134"/>
      <c r="E360" s="134"/>
      <c r="F360" s="134"/>
      <c r="G360" s="134"/>
      <c r="H360" s="134"/>
      <c r="I360" s="134"/>
      <c r="J360" s="134"/>
      <c r="K360" s="134"/>
      <c r="L360" s="134"/>
      <c r="M360" s="134"/>
      <c r="N360" s="134"/>
      <c r="O360" s="134"/>
      <c r="P360" s="134"/>
      <c r="Q360" s="134"/>
      <c r="R360" s="134"/>
      <c r="S360" s="134"/>
      <c r="T360" s="134"/>
      <c r="U360" s="134"/>
      <c r="V360" s="134"/>
      <c r="W360" s="134"/>
      <c r="X360" s="134"/>
      <c r="Y360" s="134"/>
      <c r="Z360" s="134"/>
      <c r="AA360" s="134"/>
      <c r="AB360" s="175"/>
    </row>
    <row r="361" spans="1:28" ht="12.75">
      <c r="A361" s="117" t="s">
        <v>463</v>
      </c>
      <c r="B361" s="107"/>
      <c r="C361" s="107"/>
      <c r="D361" s="107"/>
      <c r="E361" s="107"/>
      <c r="F361" s="118"/>
      <c r="G361" s="107"/>
      <c r="H361" s="107"/>
      <c r="I361" s="107"/>
      <c r="J361" s="118"/>
      <c r="K361" s="107"/>
      <c r="L361" s="107"/>
      <c r="M361" s="107"/>
      <c r="N361" s="107"/>
      <c r="O361" s="118"/>
      <c r="P361" s="107"/>
      <c r="Q361" s="107"/>
      <c r="R361" s="107"/>
      <c r="S361" s="118"/>
      <c r="T361" s="107"/>
      <c r="U361" s="107"/>
      <c r="V361" s="107"/>
      <c r="W361" s="118"/>
      <c r="X361" s="108"/>
      <c r="Y361" s="107"/>
      <c r="Z361" s="107"/>
      <c r="AA361" s="107"/>
      <c r="AB361" s="118"/>
    </row>
    <row r="362" spans="1:28" ht="12.75">
      <c r="A362" s="106" t="s">
        <v>381</v>
      </c>
      <c r="B362" s="110"/>
      <c r="C362" s="110"/>
      <c r="D362" s="110"/>
      <c r="E362" s="110"/>
      <c r="F362" s="118"/>
      <c r="G362" s="110"/>
      <c r="H362" s="110"/>
      <c r="I362" s="110"/>
      <c r="J362" s="118"/>
      <c r="K362" s="110"/>
      <c r="L362" s="110"/>
      <c r="M362" s="110"/>
      <c r="N362" s="110"/>
      <c r="O362" s="118"/>
      <c r="P362" s="110"/>
      <c r="Q362" s="110"/>
      <c r="R362" s="110"/>
      <c r="S362" s="118"/>
      <c r="T362" s="110"/>
      <c r="U362" s="110"/>
      <c r="V362" s="110"/>
      <c r="W362" s="118"/>
      <c r="X362" s="108"/>
      <c r="Y362" s="107"/>
      <c r="Z362" s="107"/>
      <c r="AA362" s="107"/>
      <c r="AB362" s="118"/>
    </row>
    <row r="363" spans="1:28" ht="12.75">
      <c r="A363" s="106" t="s">
        <v>465</v>
      </c>
      <c r="B363" s="107"/>
      <c r="C363" s="107"/>
      <c r="D363" s="107"/>
      <c r="E363" s="107"/>
      <c r="F363" s="118"/>
      <c r="G363" s="107"/>
      <c r="H363" s="107"/>
      <c r="I363" s="107"/>
      <c r="J363" s="118"/>
      <c r="K363" s="107"/>
      <c r="L363" s="107"/>
      <c r="M363" s="107"/>
      <c r="N363" s="107"/>
      <c r="O363" s="118"/>
      <c r="P363" s="107"/>
      <c r="Q363" s="107"/>
      <c r="R363" s="107"/>
      <c r="S363" s="118"/>
      <c r="T363" s="107"/>
      <c r="U363" s="107"/>
      <c r="V363" s="107"/>
      <c r="W363" s="118"/>
      <c r="X363" s="108"/>
      <c r="Y363" s="107"/>
      <c r="Z363" s="107"/>
      <c r="AA363" s="107"/>
      <c r="AB363" s="118"/>
    </row>
    <row r="364" spans="1:28" ht="12.75">
      <c r="A364" s="106" t="s">
        <v>382</v>
      </c>
      <c r="B364" s="110"/>
      <c r="C364" s="110"/>
      <c r="D364" s="110"/>
      <c r="E364" s="110"/>
      <c r="F364" s="111"/>
      <c r="G364" s="110"/>
      <c r="H364" s="110"/>
      <c r="I364" s="110"/>
      <c r="J364" s="111"/>
      <c r="K364" s="110"/>
      <c r="L364" s="110"/>
      <c r="M364" s="110"/>
      <c r="N364" s="110"/>
      <c r="O364" s="111"/>
      <c r="P364" s="110"/>
      <c r="Q364" s="110"/>
      <c r="R364" s="110"/>
      <c r="S364" s="111"/>
      <c r="T364" s="110"/>
      <c r="U364" s="110"/>
      <c r="V364" s="110"/>
      <c r="W364" s="111"/>
      <c r="X364" s="109"/>
      <c r="Y364" s="110"/>
      <c r="Z364" s="110"/>
      <c r="AA364" s="110"/>
      <c r="AB364" s="111"/>
    </row>
    <row r="365" spans="1:28" ht="12.75">
      <c r="A365" s="106" t="s">
        <v>467</v>
      </c>
      <c r="B365" s="110"/>
      <c r="C365" s="110"/>
      <c r="D365" s="110"/>
      <c r="E365" s="110"/>
      <c r="F365" s="111"/>
      <c r="G365" s="110"/>
      <c r="H365" s="110"/>
      <c r="I365" s="110"/>
      <c r="J365" s="111"/>
      <c r="K365" s="110"/>
      <c r="L365" s="110"/>
      <c r="M365" s="110"/>
      <c r="N365" s="110"/>
      <c r="O365" s="111"/>
      <c r="P365" s="110"/>
      <c r="Q365" s="110"/>
      <c r="R365" s="110"/>
      <c r="S365" s="111"/>
      <c r="T365" s="110"/>
      <c r="U365" s="110"/>
      <c r="V365" s="110"/>
      <c r="W365" s="111"/>
      <c r="X365" s="109"/>
      <c r="Y365" s="110"/>
      <c r="Z365" s="110"/>
      <c r="AA365" s="110"/>
      <c r="AB365" s="111"/>
    </row>
    <row r="366" spans="1:28" ht="12.75">
      <c r="A366" s="106" t="s">
        <v>383</v>
      </c>
      <c r="B366" s="121"/>
      <c r="C366" s="121"/>
      <c r="D366" s="121"/>
      <c r="E366" s="121"/>
      <c r="F366" s="131"/>
      <c r="G366" s="121"/>
      <c r="H366" s="121"/>
      <c r="I366" s="121"/>
      <c r="J366" s="131"/>
      <c r="K366" s="121"/>
      <c r="L366" s="121"/>
      <c r="M366" s="121"/>
      <c r="N366" s="121"/>
      <c r="O366" s="131"/>
      <c r="P366" s="121"/>
      <c r="Q366" s="121"/>
      <c r="R366" s="121"/>
      <c r="S366" s="131"/>
      <c r="T366" s="121"/>
      <c r="U366" s="121"/>
      <c r="V366" s="121"/>
      <c r="W366" s="131"/>
      <c r="X366" s="132"/>
      <c r="Y366" s="132"/>
      <c r="Z366" s="121"/>
      <c r="AA366" s="121"/>
      <c r="AB366" s="131"/>
    </row>
    <row r="367" spans="1:28" ht="12.75">
      <c r="A367" s="106" t="s">
        <v>384</v>
      </c>
      <c r="B367" s="110"/>
      <c r="C367" s="110"/>
      <c r="D367" s="110"/>
      <c r="E367" s="110"/>
      <c r="F367" s="111"/>
      <c r="G367" s="110"/>
      <c r="H367" s="110"/>
      <c r="I367" s="110"/>
      <c r="J367" s="111"/>
      <c r="K367" s="110"/>
      <c r="L367" s="110"/>
      <c r="M367" s="110"/>
      <c r="N367" s="110"/>
      <c r="O367" s="111"/>
      <c r="P367" s="110"/>
      <c r="Q367" s="110"/>
      <c r="R367" s="110"/>
      <c r="S367" s="111"/>
      <c r="T367" s="110"/>
      <c r="U367" s="110"/>
      <c r="V367" s="110"/>
      <c r="W367" s="111"/>
      <c r="X367" s="109"/>
      <c r="Y367" s="110"/>
      <c r="Z367" s="110"/>
      <c r="AA367" s="110"/>
      <c r="AB367" s="111"/>
    </row>
    <row r="368" spans="1:28" ht="12.75">
      <c r="A368" s="106" t="s">
        <v>385</v>
      </c>
      <c r="B368" s="110"/>
      <c r="C368" s="110"/>
      <c r="D368" s="110"/>
      <c r="E368" s="110"/>
      <c r="F368" s="111"/>
      <c r="G368" s="110"/>
      <c r="H368" s="110"/>
      <c r="I368" s="110"/>
      <c r="J368" s="111"/>
      <c r="K368" s="110"/>
      <c r="L368" s="110"/>
      <c r="M368" s="110"/>
      <c r="N368" s="110"/>
      <c r="O368" s="111"/>
      <c r="P368" s="110"/>
      <c r="Q368" s="110"/>
      <c r="R368" s="110"/>
      <c r="S368" s="111"/>
      <c r="T368" s="110"/>
      <c r="U368" s="110"/>
      <c r="V368" s="110"/>
      <c r="W368" s="111"/>
      <c r="X368" s="109"/>
      <c r="Y368" s="110"/>
      <c r="Z368" s="110"/>
      <c r="AA368" s="110"/>
      <c r="AB368" s="111"/>
    </row>
    <row r="369" spans="1:28" ht="12.75">
      <c r="A369" s="106" t="s">
        <v>386</v>
      </c>
      <c r="B369" s="110"/>
      <c r="C369" s="110"/>
      <c r="D369" s="110"/>
      <c r="E369" s="110"/>
      <c r="F369" s="111"/>
      <c r="G369" s="110"/>
      <c r="H369" s="110"/>
      <c r="I369" s="110"/>
      <c r="J369" s="111"/>
      <c r="K369" s="110"/>
      <c r="L369" s="110"/>
      <c r="M369" s="110"/>
      <c r="N369" s="110"/>
      <c r="O369" s="111"/>
      <c r="P369" s="110"/>
      <c r="Q369" s="110"/>
      <c r="R369" s="110"/>
      <c r="S369" s="111"/>
      <c r="T369" s="110"/>
      <c r="U369" s="110"/>
      <c r="V369" s="110"/>
      <c r="W369" s="111"/>
      <c r="X369" s="109"/>
      <c r="Y369" s="110"/>
      <c r="Z369" s="110"/>
      <c r="AA369" s="110"/>
      <c r="AB369" s="111"/>
    </row>
    <row r="370" spans="1:28" ht="12.75">
      <c r="A370" s="106" t="s">
        <v>387</v>
      </c>
      <c r="B370" s="110"/>
      <c r="C370" s="110"/>
      <c r="D370" s="110"/>
      <c r="E370" s="110"/>
      <c r="F370" s="111"/>
      <c r="G370" s="110"/>
      <c r="H370" s="110"/>
      <c r="I370" s="110"/>
      <c r="J370" s="111"/>
      <c r="K370" s="110"/>
      <c r="L370" s="110"/>
      <c r="M370" s="110"/>
      <c r="N370" s="110"/>
      <c r="O370" s="111"/>
      <c r="P370" s="110"/>
      <c r="Q370" s="110"/>
      <c r="R370" s="110"/>
      <c r="S370" s="111"/>
      <c r="T370" s="110"/>
      <c r="U370" s="110"/>
      <c r="V370" s="110"/>
      <c r="W370" s="111"/>
      <c r="X370" s="109"/>
      <c r="Y370" s="110"/>
      <c r="Z370" s="110"/>
      <c r="AA370" s="110"/>
      <c r="AB370" s="111"/>
    </row>
    <row r="371" spans="1:28" ht="12.75">
      <c r="A371" s="33" t="s">
        <v>589</v>
      </c>
      <c r="B371" s="110"/>
      <c r="C371" s="110"/>
      <c r="D371" s="110"/>
      <c r="E371" s="110"/>
      <c r="F371" s="111"/>
      <c r="G371" s="110"/>
      <c r="H371" s="110"/>
      <c r="I371" s="110"/>
      <c r="J371" s="111"/>
      <c r="K371" s="110"/>
      <c r="L371" s="110"/>
      <c r="M371" s="110"/>
      <c r="N371" s="110"/>
      <c r="O371" s="111"/>
      <c r="P371" s="110"/>
      <c r="Q371" s="110"/>
      <c r="R371" s="110"/>
      <c r="S371" s="111"/>
      <c r="T371" s="110"/>
      <c r="U371" s="110"/>
      <c r="V371" s="110"/>
      <c r="W371" s="111"/>
      <c r="X371" s="109"/>
      <c r="Y371" s="110"/>
      <c r="Z371" s="110"/>
      <c r="AA371" s="110"/>
      <c r="AB371" s="111"/>
    </row>
    <row r="372" spans="1:28" ht="12.75">
      <c r="A372" s="2" t="s">
        <v>576</v>
      </c>
      <c r="B372" s="110"/>
      <c r="C372" s="110"/>
      <c r="D372" s="110"/>
      <c r="E372" s="110"/>
      <c r="F372" s="111"/>
      <c r="G372" s="110"/>
      <c r="H372" s="110"/>
      <c r="I372" s="110"/>
      <c r="J372" s="111"/>
      <c r="K372" s="110"/>
      <c r="L372" s="110"/>
      <c r="M372" s="110"/>
      <c r="N372" s="110"/>
      <c r="O372" s="111"/>
      <c r="P372" s="110"/>
      <c r="Q372" s="110"/>
      <c r="R372" s="110"/>
      <c r="S372" s="111"/>
      <c r="T372" s="110"/>
      <c r="U372" s="110"/>
      <c r="V372" s="110"/>
      <c r="W372" s="111"/>
      <c r="X372" s="109"/>
      <c r="Y372" s="110"/>
      <c r="Z372" s="110"/>
      <c r="AA372" s="110"/>
      <c r="AB372" s="111"/>
    </row>
    <row r="373" spans="1:28" ht="12.75">
      <c r="A373" s="41" t="s">
        <v>131</v>
      </c>
      <c r="B373" s="134"/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75"/>
    </row>
    <row r="374" spans="1:28" ht="12.75">
      <c r="A374" s="13" t="s">
        <v>388</v>
      </c>
      <c r="B374" s="107"/>
      <c r="C374" s="107"/>
      <c r="D374" s="107"/>
      <c r="E374" s="107"/>
      <c r="F374" s="118"/>
      <c r="G374" s="107"/>
      <c r="H374" s="107"/>
      <c r="I374" s="107"/>
      <c r="J374" s="118"/>
      <c r="K374" s="107"/>
      <c r="L374" s="107"/>
      <c r="M374" s="107"/>
      <c r="N374" s="107"/>
      <c r="O374" s="118"/>
      <c r="P374" s="107"/>
      <c r="Q374" s="107"/>
      <c r="R374" s="107"/>
      <c r="S374" s="118"/>
      <c r="T374" s="107"/>
      <c r="U374" s="107"/>
      <c r="V374" s="107"/>
      <c r="W374" s="118"/>
      <c r="X374" s="108"/>
      <c r="Y374" s="107"/>
      <c r="Z374" s="107"/>
      <c r="AA374" s="107"/>
      <c r="AB374" s="118"/>
    </row>
    <row r="375" spans="1:28" ht="12.75">
      <c r="A375" s="2" t="s">
        <v>389</v>
      </c>
      <c r="B375" s="110"/>
      <c r="C375" s="110"/>
      <c r="D375" s="110"/>
      <c r="E375" s="110"/>
      <c r="F375" s="111"/>
      <c r="G375" s="110"/>
      <c r="H375" s="110"/>
      <c r="I375" s="110"/>
      <c r="J375" s="111"/>
      <c r="K375" s="110"/>
      <c r="L375" s="110"/>
      <c r="M375" s="110"/>
      <c r="N375" s="110"/>
      <c r="O375" s="111"/>
      <c r="P375" s="110"/>
      <c r="Q375" s="110"/>
      <c r="R375" s="110"/>
      <c r="S375" s="111"/>
      <c r="T375" s="110"/>
      <c r="U375" s="110"/>
      <c r="V375" s="110"/>
      <c r="W375" s="111"/>
      <c r="X375" s="109"/>
      <c r="Y375" s="110"/>
      <c r="Z375" s="110"/>
      <c r="AA375" s="110"/>
      <c r="AB375" s="111"/>
    </row>
    <row r="376" spans="1:28" ht="12.75">
      <c r="A376" s="106" t="s">
        <v>453</v>
      </c>
      <c r="B376" s="110"/>
      <c r="C376" s="110"/>
      <c r="D376" s="110"/>
      <c r="E376" s="110"/>
      <c r="F376" s="111"/>
      <c r="G376" s="110"/>
      <c r="H376" s="110"/>
      <c r="I376" s="110"/>
      <c r="J376" s="111"/>
      <c r="K376" s="110"/>
      <c r="L376" s="110"/>
      <c r="M376" s="110"/>
      <c r="N376" s="110"/>
      <c r="O376" s="111"/>
      <c r="P376" s="110"/>
      <c r="Q376" s="110"/>
      <c r="R376" s="110"/>
      <c r="S376" s="111"/>
      <c r="T376" s="110"/>
      <c r="U376" s="110"/>
      <c r="V376" s="110"/>
      <c r="W376" s="111"/>
      <c r="X376" s="109"/>
      <c r="Y376" s="110"/>
      <c r="Z376" s="110"/>
      <c r="AA376" s="110"/>
      <c r="AB376" s="111"/>
    </row>
    <row r="377" spans="1:28" ht="12.75">
      <c r="A377" s="106" t="s">
        <v>390</v>
      </c>
      <c r="B377" s="110"/>
      <c r="C377" s="110"/>
      <c r="D377" s="110"/>
      <c r="E377" s="110"/>
      <c r="F377" s="111"/>
      <c r="G377" s="110"/>
      <c r="H377" s="110"/>
      <c r="I377" s="110"/>
      <c r="J377" s="111"/>
      <c r="K377" s="110"/>
      <c r="L377" s="110"/>
      <c r="M377" s="110"/>
      <c r="N377" s="110"/>
      <c r="O377" s="111"/>
      <c r="P377" s="110"/>
      <c r="Q377" s="110"/>
      <c r="R377" s="110"/>
      <c r="S377" s="111"/>
      <c r="T377" s="110"/>
      <c r="U377" s="110"/>
      <c r="V377" s="110"/>
      <c r="W377" s="111"/>
      <c r="X377" s="109"/>
      <c r="Y377" s="110"/>
      <c r="Z377" s="110"/>
      <c r="AA377" s="110"/>
      <c r="AB377" s="111"/>
    </row>
    <row r="378" spans="1:28" ht="12.75">
      <c r="A378" s="106" t="s">
        <v>391</v>
      </c>
      <c r="B378" s="110"/>
      <c r="C378" s="110"/>
      <c r="D378" s="110"/>
      <c r="E378" s="110"/>
      <c r="F378" s="111"/>
      <c r="G378" s="110"/>
      <c r="H378" s="110"/>
      <c r="I378" s="110"/>
      <c r="J378" s="111"/>
      <c r="K378" s="110"/>
      <c r="L378" s="110"/>
      <c r="M378" s="110"/>
      <c r="N378" s="110"/>
      <c r="O378" s="111"/>
      <c r="P378" s="110"/>
      <c r="Q378" s="110"/>
      <c r="R378" s="110"/>
      <c r="S378" s="111"/>
      <c r="T378" s="110"/>
      <c r="U378" s="110"/>
      <c r="V378" s="110"/>
      <c r="W378" s="111"/>
      <c r="X378" s="109"/>
      <c r="Y378" s="109"/>
      <c r="Z378" s="109"/>
      <c r="AA378" s="109"/>
      <c r="AB378" s="111"/>
    </row>
    <row r="379" spans="1:28" ht="12.75">
      <c r="A379" s="106" t="s">
        <v>392</v>
      </c>
      <c r="B379" s="110"/>
      <c r="C379" s="110"/>
      <c r="D379" s="110"/>
      <c r="E379" s="110"/>
      <c r="F379" s="111"/>
      <c r="G379" s="110"/>
      <c r="H379" s="110"/>
      <c r="I379" s="110"/>
      <c r="J379" s="111"/>
      <c r="K379" s="110"/>
      <c r="L379" s="110"/>
      <c r="M379" s="110"/>
      <c r="N379" s="110"/>
      <c r="O379" s="111"/>
      <c r="P379" s="110"/>
      <c r="Q379" s="110"/>
      <c r="R379" s="110"/>
      <c r="S379" s="111"/>
      <c r="T379" s="110"/>
      <c r="U379" s="110"/>
      <c r="V379" s="110"/>
      <c r="W379" s="111"/>
      <c r="X379" s="109"/>
      <c r="Y379" s="110"/>
      <c r="Z379" s="110"/>
      <c r="AA379" s="110"/>
      <c r="AB379" s="111"/>
    </row>
    <row r="380" spans="1:28" ht="12.75">
      <c r="A380" s="106" t="s">
        <v>393</v>
      </c>
      <c r="B380" s="110"/>
      <c r="C380" s="110"/>
      <c r="D380" s="110"/>
      <c r="E380" s="110"/>
      <c r="F380" s="111"/>
      <c r="G380" s="110"/>
      <c r="H380" s="110"/>
      <c r="I380" s="110"/>
      <c r="J380" s="111"/>
      <c r="K380" s="110"/>
      <c r="L380" s="110"/>
      <c r="M380" s="110"/>
      <c r="N380" s="110"/>
      <c r="O380" s="111"/>
      <c r="P380" s="110"/>
      <c r="Q380" s="110"/>
      <c r="R380" s="110"/>
      <c r="S380" s="111"/>
      <c r="T380" s="110"/>
      <c r="U380" s="110"/>
      <c r="V380" s="110"/>
      <c r="W380" s="111"/>
      <c r="X380" s="109"/>
      <c r="Y380" s="110"/>
      <c r="Z380" s="110"/>
      <c r="AA380" s="110"/>
      <c r="AB380" s="111"/>
    </row>
    <row r="381" spans="1:28" ht="12.75">
      <c r="A381" s="120" t="s">
        <v>441</v>
      </c>
      <c r="B381" s="121"/>
      <c r="C381" s="121"/>
      <c r="D381" s="121"/>
      <c r="E381" s="121"/>
      <c r="F381" s="131"/>
      <c r="G381" s="121"/>
      <c r="H381" s="121"/>
      <c r="I381" s="121"/>
      <c r="J381" s="131"/>
      <c r="K381" s="121"/>
      <c r="L381" s="121"/>
      <c r="M381" s="121"/>
      <c r="N381" s="121"/>
      <c r="O381" s="131"/>
      <c r="P381" s="121"/>
      <c r="Q381" s="121"/>
      <c r="R381" s="121"/>
      <c r="S381" s="131"/>
      <c r="T381" s="121"/>
      <c r="U381" s="121"/>
      <c r="V381" s="121"/>
      <c r="W381" s="131"/>
      <c r="X381" s="121"/>
      <c r="Y381" s="121"/>
      <c r="Z381" s="121"/>
      <c r="AA381" s="121"/>
      <c r="AB381" s="131"/>
    </row>
    <row r="382" spans="1:28" ht="12.75">
      <c r="A382" s="41" t="s">
        <v>177</v>
      </c>
      <c r="B382" s="134"/>
      <c r="C382" s="134"/>
      <c r="D382" s="134"/>
      <c r="E382" s="134"/>
      <c r="F382" s="134"/>
      <c r="G382" s="134"/>
      <c r="H382" s="134"/>
      <c r="I382" s="134"/>
      <c r="J382" s="134"/>
      <c r="K382" s="134"/>
      <c r="L382" s="134"/>
      <c r="M382" s="134"/>
      <c r="N382" s="134"/>
      <c r="O382" s="134"/>
      <c r="P382" s="134"/>
      <c r="Q382" s="134"/>
      <c r="R382" s="134"/>
      <c r="S382" s="134"/>
      <c r="T382" s="134"/>
      <c r="U382" s="134"/>
      <c r="V382" s="134"/>
      <c r="W382" s="134"/>
      <c r="X382" s="134"/>
      <c r="Y382" s="134"/>
      <c r="Z382" s="134"/>
      <c r="AA382" s="134"/>
      <c r="AB382" s="175"/>
    </row>
    <row r="383" spans="1:28" ht="12.75">
      <c r="A383" s="2" t="s">
        <v>449</v>
      </c>
      <c r="B383" s="116"/>
      <c r="C383" s="116"/>
      <c r="D383" s="116"/>
      <c r="E383" s="116"/>
      <c r="F383" s="156"/>
      <c r="G383" s="116"/>
      <c r="H383" s="116"/>
      <c r="I383" s="116"/>
      <c r="J383" s="156"/>
      <c r="K383" s="116"/>
      <c r="L383" s="116"/>
      <c r="M383" s="116"/>
      <c r="N383" s="116"/>
      <c r="O383" s="156"/>
      <c r="P383" s="116"/>
      <c r="Q383" s="116"/>
      <c r="R383" s="116"/>
      <c r="S383" s="156"/>
      <c r="T383" s="116"/>
      <c r="U383" s="116"/>
      <c r="V383" s="116"/>
      <c r="W383" s="156"/>
      <c r="X383" s="116"/>
      <c r="Y383" s="116"/>
      <c r="Z383" s="116"/>
      <c r="AA383" s="116"/>
      <c r="AB383" s="156"/>
    </row>
    <row r="384" spans="1:28" ht="12.75">
      <c r="A384" s="2" t="s">
        <v>450</v>
      </c>
      <c r="B384" s="116"/>
      <c r="C384" s="116"/>
      <c r="D384" s="116"/>
      <c r="E384" s="116"/>
      <c r="F384" s="156"/>
      <c r="G384" s="116"/>
      <c r="H384" s="116"/>
      <c r="I384" s="116"/>
      <c r="J384" s="156"/>
      <c r="K384" s="116"/>
      <c r="L384" s="116"/>
      <c r="M384" s="116"/>
      <c r="N384" s="116"/>
      <c r="O384" s="156"/>
      <c r="P384" s="116"/>
      <c r="Q384" s="116"/>
      <c r="R384" s="116"/>
      <c r="S384" s="156"/>
      <c r="T384" s="116"/>
      <c r="U384" s="116"/>
      <c r="V384" s="116"/>
      <c r="W384" s="156"/>
      <c r="X384" s="116"/>
      <c r="Y384" s="116"/>
      <c r="Z384" s="116"/>
      <c r="AA384" s="116"/>
      <c r="AB384" s="156"/>
    </row>
    <row r="385" spans="1:28" ht="12.75">
      <c r="A385" s="2" t="s">
        <v>395</v>
      </c>
      <c r="B385" s="116"/>
      <c r="C385" s="116"/>
      <c r="D385" s="116"/>
      <c r="E385" s="116"/>
      <c r="F385" s="156"/>
      <c r="G385" s="116"/>
      <c r="H385" s="116"/>
      <c r="I385" s="116"/>
      <c r="J385" s="156"/>
      <c r="K385" s="116"/>
      <c r="L385" s="116"/>
      <c r="M385" s="116"/>
      <c r="N385" s="116"/>
      <c r="O385" s="156"/>
      <c r="P385" s="116"/>
      <c r="Q385" s="116"/>
      <c r="R385" s="116"/>
      <c r="S385" s="156"/>
      <c r="T385" s="116"/>
      <c r="U385" s="116"/>
      <c r="V385" s="116"/>
      <c r="W385" s="156"/>
      <c r="X385" s="497"/>
      <c r="Y385" s="116"/>
      <c r="Z385" s="116"/>
      <c r="AA385" s="116"/>
      <c r="AB385" s="156"/>
    </row>
    <row r="386" spans="1:28" ht="12.75">
      <c r="A386" s="2" t="s">
        <v>636</v>
      </c>
      <c r="B386" s="116"/>
      <c r="C386" s="116"/>
      <c r="D386" s="116"/>
      <c r="E386" s="116"/>
      <c r="F386" s="156"/>
      <c r="G386" s="116"/>
      <c r="H386" s="116"/>
      <c r="I386" s="116"/>
      <c r="J386" s="156"/>
      <c r="K386" s="183"/>
      <c r="L386" s="116"/>
      <c r="M386" s="116"/>
      <c r="N386" s="116"/>
      <c r="O386" s="156"/>
      <c r="P386" s="116"/>
      <c r="Q386" s="116"/>
      <c r="R386" s="116"/>
      <c r="S386" s="156"/>
      <c r="T386" s="116"/>
      <c r="U386" s="116"/>
      <c r="V386" s="116"/>
      <c r="W386" s="156"/>
      <c r="X386" s="497"/>
      <c r="Y386" s="116"/>
      <c r="Z386" s="116"/>
      <c r="AA386" s="116"/>
      <c r="AB386" s="156"/>
    </row>
    <row r="387" spans="1:28" ht="12.75">
      <c r="A387" s="2" t="s">
        <v>451</v>
      </c>
      <c r="B387" s="109"/>
      <c r="C387" s="109"/>
      <c r="D387" s="109"/>
      <c r="E387" s="109"/>
      <c r="F387" s="111"/>
      <c r="G387" s="109"/>
      <c r="H387" s="109"/>
      <c r="I387" s="183"/>
      <c r="J387" s="111"/>
      <c r="K387" s="109"/>
      <c r="L387" s="109"/>
      <c r="M387" s="109"/>
      <c r="N387" s="109"/>
      <c r="O387" s="111"/>
      <c r="P387" s="109"/>
      <c r="Q387" s="109"/>
      <c r="R387" s="109"/>
      <c r="S387" s="111"/>
      <c r="T387" s="109"/>
      <c r="U387" s="109"/>
      <c r="V387" s="109"/>
      <c r="W387" s="111"/>
      <c r="X387" s="109"/>
      <c r="Y387" s="109"/>
      <c r="Z387" s="109"/>
      <c r="AA387" s="109"/>
      <c r="AB387" s="111"/>
    </row>
    <row r="388" spans="1:28" ht="12.75">
      <c r="A388" s="2" t="s">
        <v>396</v>
      </c>
      <c r="B388" s="116"/>
      <c r="C388" s="116"/>
      <c r="D388" s="116"/>
      <c r="E388" s="116"/>
      <c r="F388" s="156"/>
      <c r="G388" s="116"/>
      <c r="H388" s="116"/>
      <c r="I388" s="116"/>
      <c r="J388" s="156"/>
      <c r="K388" s="116"/>
      <c r="L388" s="116"/>
      <c r="M388" s="116"/>
      <c r="N388" s="116"/>
      <c r="O388" s="156"/>
      <c r="P388" s="116"/>
      <c r="Q388" s="116"/>
      <c r="R388" s="116"/>
      <c r="S388" s="156"/>
      <c r="T388" s="116"/>
      <c r="U388" s="116"/>
      <c r="V388" s="116"/>
      <c r="W388" s="156"/>
      <c r="X388" s="109"/>
      <c r="Y388" s="109"/>
      <c r="Z388" s="109"/>
      <c r="AA388" s="109"/>
      <c r="AB388" s="156"/>
    </row>
    <row r="389" spans="1:28" ht="12.75">
      <c r="A389" s="106" t="s">
        <v>397</v>
      </c>
      <c r="B389" s="110"/>
      <c r="C389" s="110"/>
      <c r="D389" s="110"/>
      <c r="E389" s="110"/>
      <c r="F389" s="111"/>
      <c r="G389" s="110"/>
      <c r="H389" s="110"/>
      <c r="I389" s="110"/>
      <c r="J389" s="111"/>
      <c r="K389" s="110"/>
      <c r="L389" s="110"/>
      <c r="M389" s="110"/>
      <c r="N389" s="110"/>
      <c r="O389" s="111"/>
      <c r="P389" s="110"/>
      <c r="Q389" s="110"/>
      <c r="R389" s="110"/>
      <c r="S389" s="111"/>
      <c r="T389" s="110"/>
      <c r="U389" s="110"/>
      <c r="V389" s="110"/>
      <c r="W389" s="111"/>
      <c r="X389" s="109"/>
      <c r="Y389" s="109"/>
      <c r="Z389" s="109"/>
      <c r="AA389" s="110"/>
      <c r="AB389" s="111"/>
    </row>
    <row r="390" spans="1:28" ht="12.75">
      <c r="A390" s="106" t="s">
        <v>398</v>
      </c>
      <c r="B390" s="110"/>
      <c r="C390" s="110"/>
      <c r="D390" s="110"/>
      <c r="E390" s="110"/>
      <c r="F390" s="111"/>
      <c r="G390" s="110"/>
      <c r="H390" s="110"/>
      <c r="I390" s="110"/>
      <c r="J390" s="111"/>
      <c r="K390" s="110"/>
      <c r="L390" s="110"/>
      <c r="M390" s="110"/>
      <c r="N390" s="110"/>
      <c r="O390" s="111"/>
      <c r="P390" s="110"/>
      <c r="Q390" s="110"/>
      <c r="R390" s="110"/>
      <c r="S390" s="111"/>
      <c r="T390" s="110"/>
      <c r="U390" s="110"/>
      <c r="V390" s="110"/>
      <c r="W390" s="111"/>
      <c r="X390" s="109"/>
      <c r="Y390" s="109"/>
      <c r="Z390" s="109"/>
      <c r="AA390" s="110"/>
      <c r="AB390" s="111"/>
    </row>
    <row r="391" spans="1:28" ht="18.75">
      <c r="A391" s="94" t="s">
        <v>452</v>
      </c>
      <c r="B391" s="110"/>
      <c r="C391" s="110"/>
      <c r="D391" s="110"/>
      <c r="E391" s="110"/>
      <c r="F391" s="111"/>
      <c r="G391" s="110"/>
      <c r="H391" s="110"/>
      <c r="I391" s="110"/>
      <c r="J391" s="111"/>
      <c r="K391" s="110"/>
      <c r="L391" s="110"/>
      <c r="M391" s="110"/>
      <c r="N391" s="110"/>
      <c r="O391" s="111"/>
      <c r="P391" s="110"/>
      <c r="Q391" s="110"/>
      <c r="R391" s="110"/>
      <c r="S391" s="111"/>
      <c r="T391" s="110"/>
      <c r="U391" s="110"/>
      <c r="V391" s="110"/>
      <c r="W391" s="111"/>
      <c r="X391" s="109"/>
      <c r="Y391" s="110"/>
      <c r="Z391" s="110"/>
      <c r="AA391" s="110"/>
      <c r="AB391" s="111"/>
    </row>
    <row r="392" spans="1:28" ht="25.5">
      <c r="A392" s="1" t="s">
        <v>574</v>
      </c>
      <c r="B392" s="3"/>
      <c r="C392" s="3"/>
      <c r="D392" s="3"/>
      <c r="E392" s="3"/>
      <c r="F392" s="111"/>
      <c r="G392" s="3"/>
      <c r="H392" s="3"/>
      <c r="I392" s="3"/>
      <c r="J392" s="111"/>
      <c r="K392" s="3"/>
      <c r="L392" s="3"/>
      <c r="M392" s="3"/>
      <c r="N392" s="3"/>
      <c r="O392" s="111"/>
      <c r="P392" s="3"/>
      <c r="Q392" s="3"/>
      <c r="R392" s="3"/>
      <c r="S392" s="111"/>
      <c r="T392" s="3"/>
      <c r="U392" s="3"/>
      <c r="V392" s="3"/>
      <c r="W392" s="111"/>
      <c r="X392" s="3"/>
      <c r="Y392" s="3"/>
      <c r="Z392" s="3"/>
      <c r="AA392" s="3"/>
      <c r="AB392" s="111"/>
    </row>
    <row r="393" spans="1:28" ht="25.5">
      <c r="A393" s="1" t="s">
        <v>575</v>
      </c>
      <c r="B393" s="3"/>
      <c r="C393" s="3"/>
      <c r="D393" s="3"/>
      <c r="E393" s="3"/>
      <c r="F393" s="111"/>
      <c r="G393" s="3"/>
      <c r="H393" s="3"/>
      <c r="I393" s="3"/>
      <c r="J393" s="111"/>
      <c r="K393" s="3"/>
      <c r="L393" s="3"/>
      <c r="M393" s="3"/>
      <c r="N393" s="3"/>
      <c r="O393" s="111"/>
      <c r="P393" s="3"/>
      <c r="Q393" s="3"/>
      <c r="R393" s="3"/>
      <c r="S393" s="111"/>
      <c r="T393" s="3"/>
      <c r="U393" s="3"/>
      <c r="V393" s="3"/>
      <c r="W393" s="111"/>
      <c r="X393" s="3"/>
      <c r="Y393" s="3"/>
      <c r="Z393" s="3"/>
      <c r="AA393" s="3"/>
      <c r="AB393" s="111"/>
    </row>
    <row r="394" spans="1:28" ht="12.75">
      <c r="A394" s="2" t="s">
        <v>486</v>
      </c>
      <c r="B394" s="121"/>
      <c r="C394" s="121"/>
      <c r="D394" s="121"/>
      <c r="E394" s="121"/>
      <c r="F394" s="131"/>
      <c r="G394" s="121"/>
      <c r="H394" s="121"/>
      <c r="I394" s="121"/>
      <c r="J394" s="131"/>
      <c r="K394" s="121"/>
      <c r="L394" s="121"/>
      <c r="M394" s="121"/>
      <c r="N394" s="121"/>
      <c r="O394" s="131"/>
      <c r="P394" s="121"/>
      <c r="Q394" s="121"/>
      <c r="R394" s="121"/>
      <c r="S394" s="131"/>
      <c r="T394" s="121"/>
      <c r="U394" s="121"/>
      <c r="V394" s="121"/>
      <c r="W394" s="131"/>
      <c r="X394" s="132"/>
      <c r="Y394" s="121"/>
      <c r="Z394" s="121"/>
      <c r="AA394" s="121"/>
      <c r="AB394" s="131"/>
    </row>
    <row r="395" spans="1:28" ht="12.75">
      <c r="A395" s="33" t="s">
        <v>584</v>
      </c>
      <c r="B395" s="110"/>
      <c r="C395" s="110"/>
      <c r="D395" s="110"/>
      <c r="E395" s="110"/>
      <c r="F395" s="111"/>
      <c r="G395" s="110"/>
      <c r="H395" s="110"/>
      <c r="I395" s="110"/>
      <c r="J395" s="111"/>
      <c r="K395" s="110"/>
      <c r="L395" s="110"/>
      <c r="M395" s="110"/>
      <c r="N395" s="110"/>
      <c r="O395" s="111"/>
      <c r="P395" s="110"/>
      <c r="Q395" s="110"/>
      <c r="R395" s="110"/>
      <c r="S395" s="111"/>
      <c r="T395" s="110"/>
      <c r="U395" s="110"/>
      <c r="V395" s="110"/>
      <c r="W395" s="111"/>
      <c r="X395" s="110"/>
      <c r="Y395" s="110"/>
      <c r="Z395" s="110"/>
      <c r="AA395" s="110"/>
      <c r="AB395" s="111"/>
    </row>
    <row r="396" spans="1:28" ht="12.75">
      <c r="A396" s="33"/>
      <c r="B396" s="110"/>
      <c r="C396" s="110"/>
      <c r="D396" s="110"/>
      <c r="E396" s="110"/>
      <c r="F396" s="111"/>
      <c r="G396" s="110"/>
      <c r="H396" s="110"/>
      <c r="I396" s="110"/>
      <c r="J396" s="111"/>
      <c r="K396" s="110"/>
      <c r="L396" s="110"/>
      <c r="M396" s="110"/>
      <c r="N396" s="110"/>
      <c r="O396" s="111"/>
      <c r="P396" s="110"/>
      <c r="Q396" s="110"/>
      <c r="R396" s="110"/>
      <c r="S396" s="111"/>
      <c r="T396" s="110"/>
      <c r="U396" s="110"/>
      <c r="V396" s="110"/>
      <c r="W396" s="111"/>
      <c r="X396" s="109"/>
      <c r="Y396" s="110"/>
      <c r="Z396" s="110"/>
      <c r="AA396" s="110"/>
      <c r="AB396" s="111"/>
    </row>
    <row r="397" spans="1:28" ht="12.75">
      <c r="A397" s="41" t="s">
        <v>178</v>
      </c>
      <c r="B397" s="42"/>
      <c r="C397" s="42"/>
      <c r="D397" s="42"/>
      <c r="E397" s="42"/>
      <c r="F397" s="42"/>
      <c r="G397" s="42"/>
      <c r="H397" s="42"/>
      <c r="I397" s="42"/>
      <c r="J397" s="42"/>
      <c r="K397" s="42"/>
      <c r="L397" s="42"/>
      <c r="M397" s="42"/>
      <c r="N397" s="42"/>
      <c r="O397" s="42"/>
      <c r="P397" s="42"/>
      <c r="Q397" s="42"/>
      <c r="R397" s="42"/>
      <c r="S397" s="42"/>
      <c r="T397" s="42"/>
      <c r="U397" s="42"/>
      <c r="V397" s="42"/>
      <c r="W397" s="42"/>
      <c r="X397" s="42"/>
      <c r="Y397" s="42"/>
      <c r="Z397" s="42"/>
      <c r="AA397" s="42"/>
      <c r="AB397" s="43"/>
    </row>
    <row r="398" spans="1:28" ht="12.75">
      <c r="A398" s="117" t="s">
        <v>643</v>
      </c>
      <c r="B398" s="107"/>
      <c r="C398" s="107"/>
      <c r="D398" s="107"/>
      <c r="E398" s="107"/>
      <c r="F398" s="118"/>
      <c r="G398" s="107"/>
      <c r="H398" s="107"/>
      <c r="I398" s="107"/>
      <c r="J398" s="118"/>
      <c r="K398" s="107"/>
      <c r="L398" s="107"/>
      <c r="M398" s="107"/>
      <c r="N398" s="107"/>
      <c r="O398" s="118"/>
      <c r="P398" s="107"/>
      <c r="Q398" s="107"/>
      <c r="R398" s="107"/>
      <c r="S398" s="118"/>
      <c r="T398" s="107"/>
      <c r="U398" s="107"/>
      <c r="V398" s="107"/>
      <c r="W398" s="118"/>
      <c r="X398" s="108"/>
      <c r="Y398" s="107"/>
      <c r="Z398" s="107"/>
      <c r="AA398" s="107"/>
      <c r="AB398" s="118"/>
    </row>
    <row r="399" spans="1:28" ht="12.75">
      <c r="A399" s="106"/>
      <c r="B399" s="110"/>
      <c r="C399" s="110"/>
      <c r="D399" s="110"/>
      <c r="E399" s="110"/>
      <c r="F399" s="111"/>
      <c r="G399" s="110"/>
      <c r="H399" s="110"/>
      <c r="I399" s="110"/>
      <c r="J399" s="111"/>
      <c r="K399" s="110"/>
      <c r="L399" s="110"/>
      <c r="M399" s="110"/>
      <c r="N399" s="110"/>
      <c r="O399" s="111"/>
      <c r="P399" s="110"/>
      <c r="Q399" s="110"/>
      <c r="R399" s="110"/>
      <c r="S399" s="111"/>
      <c r="T399" s="110"/>
      <c r="U399" s="110"/>
      <c r="V399" s="110"/>
      <c r="W399" s="111"/>
      <c r="X399" s="109"/>
      <c r="Y399" s="110"/>
      <c r="Z399" s="110"/>
      <c r="AA399" s="110"/>
      <c r="AB399" s="111"/>
    </row>
    <row r="400" spans="1:28" ht="12.75">
      <c r="A400" s="106"/>
      <c r="B400" s="110"/>
      <c r="C400" s="110"/>
      <c r="D400" s="110"/>
      <c r="E400" s="110"/>
      <c r="F400" s="111"/>
      <c r="G400" s="110"/>
      <c r="H400" s="110"/>
      <c r="I400" s="110"/>
      <c r="J400" s="111"/>
      <c r="K400" s="110"/>
      <c r="L400" s="110"/>
      <c r="M400" s="110"/>
      <c r="N400" s="110"/>
      <c r="O400" s="111"/>
      <c r="P400" s="110"/>
      <c r="Q400" s="110"/>
      <c r="R400" s="110"/>
      <c r="S400" s="111"/>
      <c r="T400" s="110"/>
      <c r="U400" s="110"/>
      <c r="V400" s="110"/>
      <c r="W400" s="111"/>
      <c r="X400" s="109"/>
      <c r="Y400" s="110"/>
      <c r="Z400" s="110"/>
      <c r="AA400" s="110"/>
      <c r="AB400" s="111"/>
    </row>
    <row r="401" spans="1:28" ht="12.75">
      <c r="A401" s="106"/>
      <c r="B401" s="110"/>
      <c r="C401" s="110"/>
      <c r="D401" s="110"/>
      <c r="E401" s="110"/>
      <c r="F401" s="111"/>
      <c r="G401" s="110"/>
      <c r="H401" s="110"/>
      <c r="I401" s="110"/>
      <c r="J401" s="111"/>
      <c r="K401" s="110"/>
      <c r="L401" s="110"/>
      <c r="M401" s="110"/>
      <c r="N401" s="110"/>
      <c r="O401" s="111"/>
      <c r="P401" s="110"/>
      <c r="Q401" s="110"/>
      <c r="R401" s="110"/>
      <c r="S401" s="111"/>
      <c r="T401" s="110"/>
      <c r="U401" s="110"/>
      <c r="V401" s="110"/>
      <c r="W401" s="111"/>
      <c r="X401" s="109"/>
      <c r="Y401" s="110"/>
      <c r="Z401" s="110"/>
      <c r="AA401" s="110"/>
      <c r="AB401" s="111"/>
    </row>
    <row r="408" ht="12.75">
      <c r="N408" s="153" t="s">
        <v>657</v>
      </c>
    </row>
  </sheetData>
  <mergeCells count="6">
    <mergeCell ref="T1:U1"/>
    <mergeCell ref="AA143:AB143"/>
    <mergeCell ref="C1:D1"/>
    <mergeCell ref="G1:H1"/>
    <mergeCell ref="L1:M1"/>
    <mergeCell ref="P1:Q1"/>
  </mergeCell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C442"/>
  <sheetViews>
    <sheetView tabSelected="1" workbookViewId="0" topLeftCell="A1">
      <pane ySplit="3" topLeftCell="BM4" activePane="bottomLeft" state="frozen"/>
      <selection pane="topLeft" activeCell="A1" sqref="A1"/>
      <selection pane="bottomLeft" activeCell="O6" sqref="O6"/>
    </sheetView>
  </sheetViews>
  <sheetFormatPr defaultColWidth="9.00390625" defaultRowHeight="12.75"/>
  <cols>
    <col min="1" max="1" width="37.875" style="153" customWidth="1"/>
    <col min="2" max="2" width="8.375" style="153" customWidth="1"/>
    <col min="3" max="4" width="5.50390625" style="153" customWidth="1"/>
    <col min="5" max="5" width="6.00390625" style="153" customWidth="1"/>
    <col min="6" max="6" width="1.00390625" style="153" customWidth="1"/>
    <col min="7" max="7" width="7.625" style="153" customWidth="1"/>
    <col min="8" max="9" width="5.50390625" style="153" customWidth="1"/>
    <col min="10" max="10" width="1.00390625" style="153" customWidth="1"/>
    <col min="11" max="11" width="8.625" style="153" customWidth="1"/>
    <col min="12" max="12" width="5.50390625" style="153" customWidth="1"/>
    <col min="13" max="13" width="5.875" style="153" customWidth="1"/>
    <col min="14" max="14" width="6.00390625" style="153" customWidth="1"/>
    <col min="15" max="15" width="2.375" style="153" customWidth="1"/>
    <col min="16" max="16" width="9.125" style="153" customWidth="1"/>
    <col min="17" max="17" width="5.875" style="153" customWidth="1"/>
    <col min="18" max="18" width="5.50390625" style="153" customWidth="1"/>
    <col min="19" max="19" width="1.12109375" style="153" customWidth="1"/>
    <col min="20" max="21" width="5.625" style="153" customWidth="1"/>
    <col min="22" max="22" width="5.50390625" style="153" customWidth="1"/>
    <col min="23" max="23" width="1.12109375" style="153" customWidth="1"/>
    <col min="24" max="24" width="11.00390625" style="193" customWidth="1"/>
    <col min="25" max="25" width="5.625" style="153" customWidth="1"/>
    <col min="26" max="27" width="5.875" style="153" customWidth="1"/>
    <col min="28" max="28" width="2.625" style="187" customWidth="1"/>
    <col min="29" max="29" width="4.625" style="0" customWidth="1"/>
    <col min="30" max="16384" width="9.375" style="81" customWidth="1"/>
  </cols>
  <sheetData>
    <row r="1" spans="1:28" ht="12.75" customHeight="1">
      <c r="A1" s="159"/>
      <c r="B1" s="36" t="s">
        <v>667</v>
      </c>
      <c r="C1" s="104"/>
      <c r="D1" s="104"/>
      <c r="E1" s="104"/>
      <c r="F1" s="105"/>
      <c r="G1" s="36"/>
      <c r="H1" s="104"/>
      <c r="I1" s="104"/>
      <c r="J1" s="105"/>
      <c r="K1" s="77"/>
      <c r="L1" s="105"/>
      <c r="M1" s="105"/>
      <c r="N1" s="105"/>
      <c r="O1" s="105"/>
      <c r="P1" s="176"/>
      <c r="Q1" s="177"/>
      <c r="R1" s="177"/>
      <c r="S1" s="177"/>
      <c r="T1" s="176"/>
      <c r="U1" s="177"/>
      <c r="V1" s="177"/>
      <c r="W1" s="177"/>
      <c r="X1" s="41"/>
      <c r="Y1" s="169"/>
      <c r="Z1" s="169"/>
      <c r="AA1" s="42"/>
      <c r="AB1" s="43"/>
    </row>
    <row r="2" spans="1:28" ht="12.75">
      <c r="A2" s="160"/>
      <c r="B2" s="107"/>
      <c r="C2" s="734" t="s">
        <v>668</v>
      </c>
      <c r="D2" s="734"/>
      <c r="E2" s="108"/>
      <c r="F2" s="25" t="s">
        <v>138</v>
      </c>
      <c r="G2" s="734" t="s">
        <v>669</v>
      </c>
      <c r="H2" s="734"/>
      <c r="I2" s="108"/>
      <c r="J2" s="25"/>
      <c r="K2" s="109"/>
      <c r="L2" s="735" t="s">
        <v>670</v>
      </c>
      <c r="M2" s="736"/>
      <c r="N2" s="109"/>
      <c r="O2" s="27"/>
      <c r="P2" s="731" t="s">
        <v>671</v>
      </c>
      <c r="Q2" s="731"/>
      <c r="R2" s="109"/>
      <c r="S2" s="27"/>
      <c r="T2" s="731" t="s">
        <v>672</v>
      </c>
      <c r="U2" s="731"/>
      <c r="V2" s="109"/>
      <c r="W2" s="27"/>
      <c r="X2" s="28" t="s">
        <v>676</v>
      </c>
      <c r="Y2" s="109"/>
      <c r="Z2" s="109"/>
      <c r="AA2" s="110"/>
      <c r="AB2" s="27"/>
    </row>
    <row r="3" spans="1:28" ht="13.5" thickBot="1">
      <c r="A3" s="221" t="s">
        <v>488</v>
      </c>
      <c r="B3" s="222"/>
      <c r="C3" s="222"/>
      <c r="D3" s="222"/>
      <c r="E3" s="223"/>
      <c r="F3" s="224"/>
      <c r="G3" s="222"/>
      <c r="H3" s="222"/>
      <c r="I3" s="223"/>
      <c r="J3" s="224"/>
      <c r="K3" s="223"/>
      <c r="L3" s="222"/>
      <c r="M3" s="222"/>
      <c r="N3" s="222" t="s">
        <v>766</v>
      </c>
      <c r="O3" s="224"/>
      <c r="P3" s="223"/>
      <c r="Q3" s="223"/>
      <c r="R3" s="223"/>
      <c r="S3" s="224"/>
      <c r="T3" s="223"/>
      <c r="U3" s="223"/>
      <c r="V3" s="223"/>
      <c r="W3" s="224"/>
      <c r="X3" s="222"/>
      <c r="Y3" s="223"/>
      <c r="Z3" s="223"/>
      <c r="AA3" s="223"/>
      <c r="AB3" s="224"/>
    </row>
    <row r="4" spans="1:28" ht="15.75">
      <c r="A4" s="38" t="s">
        <v>147</v>
      </c>
      <c r="B4" s="113"/>
      <c r="C4" s="113"/>
      <c r="D4" s="113"/>
      <c r="E4" s="114"/>
      <c r="F4" s="113"/>
      <c r="G4" s="113"/>
      <c r="H4" s="113"/>
      <c r="I4" s="114"/>
      <c r="J4" s="113"/>
      <c r="K4" s="114"/>
      <c r="L4" s="113"/>
      <c r="M4" s="113"/>
      <c r="N4" s="113"/>
      <c r="O4" s="113"/>
      <c r="P4" s="114"/>
      <c r="Q4" s="114"/>
      <c r="R4" s="114"/>
      <c r="S4" s="113"/>
      <c r="T4" s="114"/>
      <c r="U4" s="114"/>
      <c r="V4" s="114"/>
      <c r="W4" s="113"/>
      <c r="X4" s="113"/>
      <c r="Y4" s="114"/>
      <c r="Z4" s="114"/>
      <c r="AA4" s="114"/>
      <c r="AB4" s="113"/>
    </row>
    <row r="5" spans="3:24" ht="12.75">
      <c r="C5" s="153" t="s">
        <v>774</v>
      </c>
      <c r="E5" s="40"/>
      <c r="F5" s="116"/>
      <c r="G5" s="116"/>
      <c r="H5" s="116"/>
      <c r="I5" s="116"/>
      <c r="J5" s="116"/>
      <c r="K5" s="116"/>
      <c r="L5" s="116"/>
      <c r="M5" s="116"/>
      <c r="N5" s="116"/>
      <c r="O5" s="116"/>
      <c r="P5" s="116"/>
      <c r="Q5" s="116" t="s">
        <v>769</v>
      </c>
      <c r="R5" s="116"/>
      <c r="S5" s="116"/>
      <c r="T5" s="116"/>
      <c r="U5" s="116"/>
      <c r="V5" s="116"/>
      <c r="W5" s="116"/>
      <c r="X5" s="116"/>
    </row>
    <row r="6" spans="1:28" ht="12.75">
      <c r="A6" s="117" t="s">
        <v>673</v>
      </c>
      <c r="B6" s="107">
        <v>250</v>
      </c>
      <c r="C6" s="107"/>
      <c r="D6" s="107"/>
      <c r="E6" s="107"/>
      <c r="F6" s="14"/>
      <c r="G6" s="107">
        <v>550</v>
      </c>
      <c r="H6" s="107"/>
      <c r="I6" s="107"/>
      <c r="J6" s="14"/>
      <c r="K6" s="110">
        <v>750</v>
      </c>
      <c r="L6" s="110"/>
      <c r="M6" s="110"/>
      <c r="N6" s="110"/>
      <c r="O6" s="14"/>
      <c r="P6" s="107">
        <v>250</v>
      </c>
      <c r="Q6" s="107"/>
      <c r="R6" s="107"/>
      <c r="S6" s="14"/>
      <c r="T6" s="107">
        <v>750</v>
      </c>
      <c r="U6" s="107"/>
      <c r="V6" s="107"/>
      <c r="W6" s="14"/>
      <c r="X6" s="3">
        <v>750</v>
      </c>
      <c r="Y6" s="3"/>
      <c r="Z6" s="110"/>
      <c r="AA6" s="3"/>
      <c r="AB6" s="14"/>
    </row>
    <row r="7" spans="1:28" ht="12.75">
      <c r="A7" s="117" t="s">
        <v>674</v>
      </c>
      <c r="B7" s="107">
        <v>12500</v>
      </c>
      <c r="C7" s="107"/>
      <c r="D7" s="107"/>
      <c r="E7" s="107"/>
      <c r="F7" s="14"/>
      <c r="G7" s="107">
        <v>13500</v>
      </c>
      <c r="H7" s="107"/>
      <c r="I7" s="107"/>
      <c r="J7" s="14"/>
      <c r="K7" s="107">
        <v>14500</v>
      </c>
      <c r="L7" s="107"/>
      <c r="M7" s="107"/>
      <c r="N7" s="107"/>
      <c r="O7" s="14"/>
      <c r="P7" s="107">
        <v>12500</v>
      </c>
      <c r="Q7" s="107"/>
      <c r="R7" s="107"/>
      <c r="S7" s="14"/>
      <c r="T7" s="107">
        <v>1250</v>
      </c>
      <c r="U7" s="107"/>
      <c r="V7" s="107"/>
      <c r="W7" s="14"/>
      <c r="X7" s="107">
        <v>17000</v>
      </c>
      <c r="Y7" s="107"/>
      <c r="Z7" s="110"/>
      <c r="AA7" s="107"/>
      <c r="AB7" s="14"/>
    </row>
    <row r="8" spans="1:28" ht="12.75" customHeight="1">
      <c r="A8" s="119" t="s">
        <v>675</v>
      </c>
      <c r="B8" s="110">
        <v>800</v>
      </c>
      <c r="C8" s="110"/>
      <c r="D8" s="110"/>
      <c r="E8" s="110"/>
      <c r="F8" s="111"/>
      <c r="G8" s="110">
        <v>800</v>
      </c>
      <c r="H8" s="110"/>
      <c r="I8" s="110"/>
      <c r="J8" s="111"/>
      <c r="K8" s="110">
        <v>800</v>
      </c>
      <c r="L8" s="110"/>
      <c r="M8" s="3"/>
      <c r="N8" s="110"/>
      <c r="O8" s="111"/>
      <c r="P8" s="110">
        <v>800</v>
      </c>
      <c r="Q8" s="110"/>
      <c r="R8" s="110"/>
      <c r="S8" s="111"/>
      <c r="T8" s="110">
        <v>800</v>
      </c>
      <c r="U8" s="110"/>
      <c r="V8" s="110"/>
      <c r="W8" s="111"/>
      <c r="X8" s="3">
        <v>1600</v>
      </c>
      <c r="Y8" s="3"/>
      <c r="Z8" s="110"/>
      <c r="AA8" s="3"/>
      <c r="AB8" s="111"/>
    </row>
    <row r="9" spans="1:28" ht="12.75">
      <c r="A9" s="106" t="s">
        <v>400</v>
      </c>
      <c r="B9" s="110">
        <v>400</v>
      </c>
      <c r="C9" s="110"/>
      <c r="D9" s="110"/>
      <c r="E9" s="110"/>
      <c r="F9" s="188"/>
      <c r="G9" s="110">
        <v>400</v>
      </c>
      <c r="H9" s="110"/>
      <c r="I9" s="110"/>
      <c r="J9" s="188"/>
      <c r="K9" s="110">
        <v>400</v>
      </c>
      <c r="L9" s="110"/>
      <c r="M9" s="110"/>
      <c r="N9" s="110"/>
      <c r="O9" s="188"/>
      <c r="P9" s="110">
        <v>400</v>
      </c>
      <c r="Q9" s="110"/>
      <c r="R9" s="110"/>
      <c r="S9" s="188"/>
      <c r="T9" s="110">
        <v>400</v>
      </c>
      <c r="U9" s="110"/>
      <c r="V9" s="110"/>
      <c r="W9" s="188"/>
      <c r="X9" s="3"/>
      <c r="Y9" s="3"/>
      <c r="Z9" s="110"/>
      <c r="AA9" s="3"/>
      <c r="AB9" s="188"/>
    </row>
    <row r="10" spans="1:28" ht="12.75">
      <c r="A10" s="106" t="s">
        <v>46</v>
      </c>
      <c r="B10" s="110">
        <v>4000</v>
      </c>
      <c r="C10" s="110"/>
      <c r="D10" s="110"/>
      <c r="E10" s="110"/>
      <c r="F10" s="188"/>
      <c r="G10" s="110">
        <v>4000</v>
      </c>
      <c r="H10" s="110"/>
      <c r="I10" s="110"/>
      <c r="J10" s="188"/>
      <c r="K10" s="110">
        <v>4000</v>
      </c>
      <c r="L10" s="110"/>
      <c r="M10" s="110"/>
      <c r="N10" s="110"/>
      <c r="O10" s="188"/>
      <c r="P10" s="110">
        <v>4000</v>
      </c>
      <c r="Q10" s="110"/>
      <c r="R10" s="110"/>
      <c r="S10" s="188"/>
      <c r="T10" s="110">
        <v>4000</v>
      </c>
      <c r="U10" s="110"/>
      <c r="V10" s="110"/>
      <c r="W10" s="188"/>
      <c r="X10" s="3">
        <v>4800</v>
      </c>
      <c r="Y10" s="3"/>
      <c r="Z10" s="110"/>
      <c r="AA10" s="3"/>
      <c r="AB10" s="188"/>
    </row>
    <row r="11" spans="1:28" ht="12.75">
      <c r="A11" s="106" t="s">
        <v>677</v>
      </c>
      <c r="B11" s="110">
        <v>200</v>
      </c>
      <c r="C11" s="110"/>
      <c r="D11" s="110"/>
      <c r="E11" s="110"/>
      <c r="F11" s="111"/>
      <c r="G11" s="110">
        <v>200</v>
      </c>
      <c r="H11" s="110"/>
      <c r="I11" s="110"/>
      <c r="J11" s="111"/>
      <c r="K11" s="110">
        <v>200</v>
      </c>
      <c r="L11" s="110"/>
      <c r="M11" s="110"/>
      <c r="N11" s="110"/>
      <c r="O11" s="111"/>
      <c r="P11" s="110">
        <v>200</v>
      </c>
      <c r="Q11" s="110"/>
      <c r="R11" s="110"/>
      <c r="S11" s="111"/>
      <c r="T11" s="110">
        <v>200</v>
      </c>
      <c r="U11" s="110"/>
      <c r="V11" s="110"/>
      <c r="W11" s="111"/>
      <c r="X11" s="3">
        <v>200</v>
      </c>
      <c r="Y11" s="3"/>
      <c r="Z11" s="110"/>
      <c r="AA11" s="3"/>
      <c r="AB11" s="111"/>
    </row>
    <row r="12" spans="1:28" ht="12.75">
      <c r="A12" s="106" t="s">
        <v>678</v>
      </c>
      <c r="B12" s="110">
        <v>200</v>
      </c>
      <c r="C12" s="110"/>
      <c r="D12" s="110"/>
      <c r="E12" s="110"/>
      <c r="F12" s="111"/>
      <c r="G12" s="110">
        <v>200</v>
      </c>
      <c r="H12" s="110"/>
      <c r="I12" s="110"/>
      <c r="J12" s="111"/>
      <c r="K12" s="110">
        <v>200</v>
      </c>
      <c r="L12" s="110"/>
      <c r="M12" s="110"/>
      <c r="N12" s="110"/>
      <c r="O12" s="111"/>
      <c r="P12" s="110">
        <v>200</v>
      </c>
      <c r="Q12" s="110"/>
      <c r="R12" s="110"/>
      <c r="S12" s="111"/>
      <c r="T12" s="110">
        <v>200</v>
      </c>
      <c r="U12" s="110"/>
      <c r="V12" s="110"/>
      <c r="W12" s="111"/>
      <c r="X12" s="109">
        <v>200</v>
      </c>
      <c r="Y12" s="110"/>
      <c r="Z12" s="110"/>
      <c r="AA12" s="110"/>
      <c r="AB12" s="111"/>
    </row>
    <row r="13" spans="1:28" ht="12.75">
      <c r="A13" s="120" t="s">
        <v>679</v>
      </c>
      <c r="B13" s="110">
        <v>2000</v>
      </c>
      <c r="C13" s="110"/>
      <c r="D13" s="110"/>
      <c r="E13" s="110"/>
      <c r="F13" s="111"/>
      <c r="G13" s="110">
        <v>2000</v>
      </c>
      <c r="I13" s="110"/>
      <c r="J13" s="111"/>
      <c r="K13" s="110">
        <v>2500</v>
      </c>
      <c r="L13" s="110"/>
      <c r="M13" s="110"/>
      <c r="N13" s="110"/>
      <c r="O13" s="111"/>
      <c r="P13" s="110">
        <v>2000</v>
      </c>
      <c r="Q13" s="110"/>
      <c r="R13" s="110"/>
      <c r="S13" s="111"/>
      <c r="T13" s="110">
        <v>2500</v>
      </c>
      <c r="U13" s="110"/>
      <c r="V13" s="110"/>
      <c r="W13" s="111"/>
      <c r="X13" s="109"/>
      <c r="Y13" s="110"/>
      <c r="Z13" s="110"/>
      <c r="AA13" s="110"/>
      <c r="AB13" s="111"/>
    </row>
    <row r="14" spans="1:28" ht="12.75">
      <c r="A14" s="120" t="s">
        <v>680</v>
      </c>
      <c r="B14" s="110">
        <v>150</v>
      </c>
      <c r="C14" s="110"/>
      <c r="D14" s="110"/>
      <c r="E14" s="110"/>
      <c r="F14" s="111"/>
      <c r="G14" s="110">
        <v>150</v>
      </c>
      <c r="H14" s="110"/>
      <c r="I14" s="110"/>
      <c r="J14" s="111"/>
      <c r="K14" s="110">
        <v>150</v>
      </c>
      <c r="L14" s="110"/>
      <c r="M14" s="110"/>
      <c r="N14" s="110"/>
      <c r="O14" s="111"/>
      <c r="P14" s="110">
        <v>150</v>
      </c>
      <c r="Q14" s="110"/>
      <c r="R14" s="110"/>
      <c r="S14" s="111"/>
      <c r="T14" s="110"/>
      <c r="U14" s="110"/>
      <c r="V14" s="110"/>
      <c r="W14" s="111"/>
      <c r="X14" s="109"/>
      <c r="Y14" s="110"/>
      <c r="Z14" s="110"/>
      <c r="AA14" s="110"/>
      <c r="AB14" s="111"/>
    </row>
    <row r="15" spans="1:28" ht="12.75" hidden="1">
      <c r="A15" s="40"/>
      <c r="B15" s="116"/>
      <c r="C15" s="116"/>
      <c r="D15" s="116"/>
      <c r="E15" s="116"/>
      <c r="F15" s="116"/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  <c r="X15" s="116"/>
      <c r="Y15" s="116"/>
      <c r="Z15" s="116"/>
      <c r="AA15" s="116"/>
      <c r="AB15" s="116"/>
    </row>
    <row r="16" spans="1:28" ht="12.75" hidden="1">
      <c r="A16" s="499"/>
      <c r="B16" s="116"/>
      <c r="C16" s="116"/>
      <c r="D16" s="116"/>
      <c r="E16" s="116"/>
      <c r="F16" s="116"/>
      <c r="G16" s="116"/>
      <c r="H16" s="116"/>
      <c r="I16" s="116"/>
      <c r="J16" s="116"/>
      <c r="K16" s="116"/>
      <c r="L16" s="116"/>
      <c r="M16" s="116"/>
      <c r="N16" s="116"/>
      <c r="O16" s="116"/>
      <c r="P16" s="116"/>
      <c r="Q16" s="116"/>
      <c r="R16" s="116"/>
      <c r="S16" s="116"/>
      <c r="T16" s="116"/>
      <c r="U16" s="116"/>
      <c r="V16" s="116"/>
      <c r="W16" s="116"/>
      <c r="X16" s="116"/>
      <c r="Y16" s="116"/>
      <c r="Z16" s="116"/>
      <c r="AA16" s="116"/>
      <c r="AB16" s="116"/>
    </row>
    <row r="17" spans="1:28" ht="12.75" hidden="1">
      <c r="A17" s="499"/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  <c r="X17" s="116"/>
      <c r="Y17" s="116"/>
      <c r="Z17" s="116"/>
      <c r="AA17" s="116"/>
      <c r="AB17" s="116"/>
    </row>
    <row r="18" spans="1:28" ht="12.75" hidden="1">
      <c r="A18" s="499"/>
      <c r="B18" s="116"/>
      <c r="C18" s="116"/>
      <c r="D18" s="116"/>
      <c r="E18" s="116"/>
      <c r="F18" s="116"/>
      <c r="G18" s="116"/>
      <c r="H18" s="116"/>
      <c r="I18" s="116"/>
      <c r="J18" s="116"/>
      <c r="K18" s="116"/>
      <c r="L18" s="116"/>
      <c r="M18" s="116"/>
      <c r="N18" s="116"/>
      <c r="O18" s="116"/>
      <c r="P18" s="116"/>
      <c r="Q18" s="116"/>
      <c r="R18" s="116"/>
      <c r="S18" s="116"/>
      <c r="T18" s="116"/>
      <c r="U18" s="116"/>
      <c r="V18" s="116"/>
      <c r="W18" s="116"/>
      <c r="X18" s="116"/>
      <c r="Y18" s="116"/>
      <c r="Z18" s="116"/>
      <c r="AA18" s="116"/>
      <c r="AB18" s="116"/>
    </row>
    <row r="19" spans="1:28" ht="12.75" hidden="1">
      <c r="A19" s="499"/>
      <c r="B19" s="116"/>
      <c r="C19" s="116"/>
      <c r="D19" s="116"/>
      <c r="E19" s="116"/>
      <c r="F19" s="116"/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  <c r="X19" s="116"/>
      <c r="Y19" s="116"/>
      <c r="Z19" s="116"/>
      <c r="AA19" s="116"/>
      <c r="AB19" s="116"/>
    </row>
    <row r="20" spans="1:28" ht="12.75" hidden="1">
      <c r="A20" s="499"/>
      <c r="B20" s="116"/>
      <c r="C20" s="116"/>
      <c r="D20" s="116"/>
      <c r="E20" s="116"/>
      <c r="F20" s="116"/>
      <c r="G20" s="116"/>
      <c r="H20" s="116"/>
      <c r="I20" s="116"/>
      <c r="J20" s="116"/>
      <c r="K20" s="116"/>
      <c r="L20" s="116"/>
      <c r="M20" s="116"/>
      <c r="N20" s="116"/>
      <c r="O20" s="116"/>
      <c r="P20" s="116"/>
      <c r="Q20" s="116"/>
      <c r="R20" s="116"/>
      <c r="S20" s="116"/>
      <c r="T20" s="116"/>
      <c r="U20" s="116"/>
      <c r="V20" s="116"/>
      <c r="W20" s="116"/>
      <c r="X20" s="116"/>
      <c r="Y20" s="116"/>
      <c r="Z20" s="116"/>
      <c r="AA20" s="116"/>
      <c r="AB20" s="116"/>
    </row>
    <row r="21" spans="1:28" ht="12.75" hidden="1">
      <c r="A21" s="499"/>
      <c r="B21" s="116"/>
      <c r="C21" s="116"/>
      <c r="D21" s="116"/>
      <c r="E21" s="116"/>
      <c r="F21" s="116"/>
      <c r="G21" s="116"/>
      <c r="H21" s="116"/>
      <c r="I21" s="116"/>
      <c r="J21" s="116"/>
      <c r="K21" s="116"/>
      <c r="L21" s="116"/>
      <c r="M21" s="116"/>
      <c r="N21" s="116"/>
      <c r="O21" s="116"/>
      <c r="P21" s="116"/>
      <c r="Q21" s="116"/>
      <c r="R21" s="116"/>
      <c r="S21" s="116"/>
      <c r="T21" s="116"/>
      <c r="U21" s="116"/>
      <c r="V21" s="116"/>
      <c r="W21" s="116"/>
      <c r="X21" s="116"/>
      <c r="Y21" s="116"/>
      <c r="Z21" s="116"/>
      <c r="AA21" s="116"/>
      <c r="AB21" s="116"/>
    </row>
    <row r="22" spans="1:28" ht="12.75" hidden="1">
      <c r="A22" s="499"/>
      <c r="B22" s="116"/>
      <c r="C22" s="116"/>
      <c r="D22" s="116"/>
      <c r="E22" s="116"/>
      <c r="F22" s="116"/>
      <c r="G22" s="116"/>
      <c r="H22" s="116"/>
      <c r="I22" s="116"/>
      <c r="J22" s="116"/>
      <c r="K22" s="116"/>
      <c r="L22" s="116"/>
      <c r="M22" s="116"/>
      <c r="N22" s="116"/>
      <c r="O22" s="116"/>
      <c r="P22" s="116"/>
      <c r="Q22" s="116"/>
      <c r="R22" s="116"/>
      <c r="S22" s="116"/>
      <c r="T22" s="116"/>
      <c r="U22" s="116"/>
      <c r="V22" s="116"/>
      <c r="W22" s="116"/>
      <c r="X22" s="116"/>
      <c r="Y22" s="116"/>
      <c r="Z22" s="116"/>
      <c r="AA22" s="116"/>
      <c r="AB22" s="116"/>
    </row>
    <row r="23" spans="1:28" ht="12.75" hidden="1">
      <c r="A23" s="499"/>
      <c r="B23" s="116"/>
      <c r="C23" s="116"/>
      <c r="D23" s="116"/>
      <c r="E23" s="116"/>
      <c r="F23" s="116"/>
      <c r="G23" s="116"/>
      <c r="H23" s="116"/>
      <c r="I23" s="116"/>
      <c r="J23" s="116"/>
      <c r="K23" s="116"/>
      <c r="L23" s="116"/>
      <c r="M23" s="116"/>
      <c r="N23" s="116"/>
      <c r="O23" s="116"/>
      <c r="P23" s="116"/>
      <c r="Q23" s="116"/>
      <c r="R23" s="116"/>
      <c r="S23" s="116"/>
      <c r="T23" s="116"/>
      <c r="U23" s="116"/>
      <c r="V23" s="116"/>
      <c r="W23" s="116"/>
      <c r="X23" s="116"/>
      <c r="Y23" s="116"/>
      <c r="Z23" s="116"/>
      <c r="AA23" s="116"/>
      <c r="AB23" s="116"/>
    </row>
    <row r="24" spans="1:28" ht="12.75" hidden="1">
      <c r="A24" s="499"/>
      <c r="B24" s="116"/>
      <c r="C24" s="116"/>
      <c r="D24" s="116"/>
      <c r="E24" s="116"/>
      <c r="F24" s="116"/>
      <c r="G24" s="116"/>
      <c r="H24" s="116"/>
      <c r="I24" s="116"/>
      <c r="J24" s="116"/>
      <c r="K24" s="116"/>
      <c r="L24" s="116"/>
      <c r="M24" s="116"/>
      <c r="N24" s="116"/>
      <c r="O24" s="116"/>
      <c r="P24" s="116"/>
      <c r="Q24" s="116"/>
      <c r="R24" s="116"/>
      <c r="S24" s="116"/>
      <c r="T24" s="116"/>
      <c r="U24" s="116"/>
      <c r="V24" s="116"/>
      <c r="W24" s="116"/>
      <c r="X24" s="116"/>
      <c r="Y24" s="116"/>
      <c r="Z24" s="116"/>
      <c r="AA24" s="116"/>
      <c r="AB24" s="116"/>
    </row>
    <row r="25" spans="1:28" ht="12.75" hidden="1">
      <c r="A25" s="499"/>
      <c r="B25" s="116"/>
      <c r="C25" s="116"/>
      <c r="D25" s="116"/>
      <c r="E25" s="116"/>
      <c r="F25" s="116"/>
      <c r="G25" s="116"/>
      <c r="H25" s="116"/>
      <c r="I25" s="116"/>
      <c r="J25" s="116"/>
      <c r="K25" s="116"/>
      <c r="L25" s="116"/>
      <c r="M25" s="116"/>
      <c r="N25" s="116"/>
      <c r="O25" s="116"/>
      <c r="P25" s="116"/>
      <c r="Q25" s="116"/>
      <c r="R25" s="116"/>
      <c r="S25" s="116"/>
      <c r="T25" s="116"/>
      <c r="U25" s="116"/>
      <c r="V25" s="116"/>
      <c r="W25" s="116"/>
      <c r="X25" s="116"/>
      <c r="Y25" s="116"/>
      <c r="Z25" s="116"/>
      <c r="AA25" s="116"/>
      <c r="AB25" s="116"/>
    </row>
    <row r="26" spans="1:28" ht="12.75" hidden="1">
      <c r="A26" s="499"/>
      <c r="B26" s="116"/>
      <c r="C26" s="116"/>
      <c r="D26" s="116"/>
      <c r="E26" s="116"/>
      <c r="F26" s="116"/>
      <c r="G26" s="116"/>
      <c r="H26" s="116"/>
      <c r="I26" s="116"/>
      <c r="J26" s="116"/>
      <c r="K26" s="116"/>
      <c r="L26" s="116"/>
      <c r="M26" s="116"/>
      <c r="N26" s="116"/>
      <c r="O26" s="116"/>
      <c r="P26" s="116"/>
      <c r="Q26" s="116"/>
      <c r="R26" s="116"/>
      <c r="S26" s="116"/>
      <c r="T26" s="116"/>
      <c r="U26" s="116"/>
      <c r="V26" s="116"/>
      <c r="W26" s="116"/>
      <c r="X26" s="116"/>
      <c r="Y26" s="116"/>
      <c r="Z26" s="116"/>
      <c r="AA26" s="116"/>
      <c r="AB26" s="116"/>
    </row>
    <row r="27" spans="1:28" ht="12.75" hidden="1">
      <c r="A27" s="499"/>
      <c r="B27" s="116"/>
      <c r="C27" s="116"/>
      <c r="D27" s="116"/>
      <c r="E27" s="116"/>
      <c r="F27" s="116"/>
      <c r="G27" s="116"/>
      <c r="H27" s="116"/>
      <c r="I27" s="116"/>
      <c r="J27" s="116"/>
      <c r="K27" s="116"/>
      <c r="L27" s="116"/>
      <c r="M27" s="116"/>
      <c r="N27" s="116"/>
      <c r="O27" s="116"/>
      <c r="P27" s="116"/>
      <c r="Q27" s="116"/>
      <c r="R27" s="116"/>
      <c r="S27" s="116"/>
      <c r="T27" s="116"/>
      <c r="U27" s="116"/>
      <c r="V27" s="116"/>
      <c r="W27" s="116"/>
      <c r="X27" s="116"/>
      <c r="Y27" s="116"/>
      <c r="Z27" s="116"/>
      <c r="AA27" s="116"/>
      <c r="AB27" s="116"/>
    </row>
    <row r="28" spans="1:28" ht="12.75" hidden="1">
      <c r="A28" s="499"/>
      <c r="B28" s="116"/>
      <c r="C28" s="116"/>
      <c r="D28" s="116"/>
      <c r="E28" s="116"/>
      <c r="F28" s="116"/>
      <c r="G28" s="116"/>
      <c r="H28" s="116"/>
      <c r="I28" s="116"/>
      <c r="J28" s="116"/>
      <c r="K28" s="116"/>
      <c r="L28" s="116"/>
      <c r="M28" s="116"/>
      <c r="N28" s="116"/>
      <c r="O28" s="116"/>
      <c r="P28" s="116"/>
      <c r="Q28" s="116"/>
      <c r="R28" s="116"/>
      <c r="S28" s="116"/>
      <c r="T28" s="116"/>
      <c r="U28" s="116"/>
      <c r="V28" s="116"/>
      <c r="W28" s="116"/>
      <c r="X28" s="116"/>
      <c r="Y28" s="116"/>
      <c r="Z28" s="116"/>
      <c r="AA28" s="116"/>
      <c r="AB28" s="116"/>
    </row>
    <row r="29" spans="1:28" ht="12.75" hidden="1">
      <c r="A29" s="499"/>
      <c r="B29" s="116"/>
      <c r="C29" s="116"/>
      <c r="D29" s="116"/>
      <c r="E29" s="116"/>
      <c r="F29" s="116"/>
      <c r="G29" s="116"/>
      <c r="H29" s="116"/>
      <c r="I29" s="116"/>
      <c r="J29" s="116"/>
      <c r="K29" s="116"/>
      <c r="L29" s="116"/>
      <c r="M29" s="116"/>
      <c r="N29" s="116"/>
      <c r="O29" s="116"/>
      <c r="P29" s="116"/>
      <c r="Q29" s="116"/>
      <c r="R29" s="116"/>
      <c r="S29" s="116"/>
      <c r="T29" s="116"/>
      <c r="U29" s="116"/>
      <c r="V29" s="116"/>
      <c r="W29" s="116"/>
      <c r="X29" s="116"/>
      <c r="Y29" s="116"/>
      <c r="Z29" s="116"/>
      <c r="AA29" s="116"/>
      <c r="AB29" s="116"/>
    </row>
    <row r="30" spans="1:28" ht="12.75" hidden="1">
      <c r="A30" s="499"/>
      <c r="B30" s="116"/>
      <c r="C30" s="116"/>
      <c r="D30" s="116"/>
      <c r="E30" s="116"/>
      <c r="F30" s="116"/>
      <c r="G30" s="116"/>
      <c r="H30" s="116"/>
      <c r="I30" s="116"/>
      <c r="J30" s="116"/>
      <c r="K30" s="116"/>
      <c r="L30" s="116"/>
      <c r="M30" s="116"/>
      <c r="N30" s="116"/>
      <c r="O30" s="116"/>
      <c r="P30" s="116"/>
      <c r="Q30" s="116"/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6"/>
    </row>
    <row r="31" spans="1:28" ht="12.75" hidden="1">
      <c r="A31" s="499"/>
      <c r="B31" s="116"/>
      <c r="C31" s="116"/>
      <c r="D31" s="116"/>
      <c r="E31" s="116"/>
      <c r="F31" s="116"/>
      <c r="G31" s="116"/>
      <c r="H31" s="116"/>
      <c r="I31" s="116"/>
      <c r="J31" s="116"/>
      <c r="K31" s="116"/>
      <c r="L31" s="116"/>
      <c r="M31" s="116"/>
      <c r="N31" s="116"/>
      <c r="O31" s="116"/>
      <c r="P31" s="116"/>
      <c r="Q31" s="116"/>
      <c r="R31" s="116"/>
      <c r="S31" s="116"/>
      <c r="T31" s="116"/>
      <c r="U31" s="116"/>
      <c r="V31" s="116"/>
      <c r="W31" s="116"/>
      <c r="X31" s="116"/>
      <c r="Y31" s="116"/>
      <c r="Z31" s="116"/>
      <c r="AA31" s="116"/>
      <c r="AB31" s="116"/>
    </row>
    <row r="32" spans="1:28" ht="12.75" hidden="1">
      <c r="A32" s="499"/>
      <c r="B32" s="116"/>
      <c r="C32" s="116"/>
      <c r="D32" s="116"/>
      <c r="E32" s="116"/>
      <c r="F32" s="116"/>
      <c r="G32" s="116"/>
      <c r="H32" s="116"/>
      <c r="I32" s="116"/>
      <c r="J32" s="116"/>
      <c r="K32" s="116"/>
      <c r="L32" s="116"/>
      <c r="M32" s="116"/>
      <c r="N32" s="116"/>
      <c r="O32" s="116"/>
      <c r="P32" s="116"/>
      <c r="Q32" s="116"/>
      <c r="R32" s="116"/>
      <c r="S32" s="116"/>
      <c r="T32" s="116"/>
      <c r="U32" s="116"/>
      <c r="V32" s="116"/>
      <c r="W32" s="116"/>
      <c r="X32" s="116"/>
      <c r="Y32" s="116"/>
      <c r="Z32" s="116"/>
      <c r="AA32" s="116"/>
      <c r="AB32" s="116"/>
    </row>
    <row r="33" spans="1:28" ht="12.75" hidden="1">
      <c r="A33" s="499"/>
      <c r="B33" s="116"/>
      <c r="C33" s="116"/>
      <c r="D33" s="116"/>
      <c r="E33" s="116"/>
      <c r="F33" s="116"/>
      <c r="G33" s="116"/>
      <c r="H33" s="116"/>
      <c r="I33" s="116"/>
      <c r="J33" s="116"/>
      <c r="K33" s="116"/>
      <c r="L33" s="116"/>
      <c r="M33" s="116"/>
      <c r="N33" s="116"/>
      <c r="O33" s="116"/>
      <c r="P33" s="116"/>
      <c r="Q33" s="116"/>
      <c r="R33" s="116"/>
      <c r="S33" s="116"/>
      <c r="T33" s="116"/>
      <c r="U33" s="116"/>
      <c r="V33" s="116"/>
      <c r="W33" s="116"/>
      <c r="X33" s="116"/>
      <c r="Y33" s="116"/>
      <c r="Z33" s="116"/>
      <c r="AA33" s="116"/>
      <c r="AB33" s="116"/>
    </row>
    <row r="34" spans="1:28" ht="12.75" hidden="1">
      <c r="A34" s="499"/>
      <c r="B34" s="116"/>
      <c r="C34" s="116"/>
      <c r="D34" s="116"/>
      <c r="E34" s="116"/>
      <c r="F34" s="116"/>
      <c r="G34" s="116"/>
      <c r="H34" s="116"/>
      <c r="I34" s="116"/>
      <c r="J34" s="116"/>
      <c r="K34" s="116"/>
      <c r="L34" s="116"/>
      <c r="M34" s="116"/>
      <c r="N34" s="116"/>
      <c r="O34" s="116"/>
      <c r="P34" s="116"/>
      <c r="Q34" s="116"/>
      <c r="R34" s="116"/>
      <c r="S34" s="116"/>
      <c r="T34" s="116"/>
      <c r="U34" s="116"/>
      <c r="V34" s="116"/>
      <c r="W34" s="116"/>
      <c r="X34" s="116"/>
      <c r="Y34" s="116"/>
      <c r="Z34" s="116"/>
      <c r="AA34" s="116"/>
      <c r="AB34" s="116"/>
    </row>
    <row r="35" spans="1:28" ht="12.75" hidden="1">
      <c r="A35" s="499"/>
      <c r="B35" s="116"/>
      <c r="C35" s="116"/>
      <c r="D35" s="116"/>
      <c r="E35" s="116"/>
      <c r="F35" s="116"/>
      <c r="G35" s="116"/>
      <c r="H35" s="116"/>
      <c r="I35" s="116"/>
      <c r="J35" s="116"/>
      <c r="K35" s="116"/>
      <c r="L35" s="116"/>
      <c r="M35" s="116"/>
      <c r="N35" s="116"/>
      <c r="O35" s="116"/>
      <c r="P35" s="116"/>
      <c r="Q35" s="116"/>
      <c r="R35" s="116"/>
      <c r="S35" s="116"/>
      <c r="T35" s="116"/>
      <c r="U35" s="116"/>
      <c r="V35" s="116"/>
      <c r="W35" s="116"/>
      <c r="X35" s="116"/>
      <c r="Y35" s="116"/>
      <c r="Z35" s="116"/>
      <c r="AA35" s="116"/>
      <c r="AB35" s="116"/>
    </row>
    <row r="36" spans="1:28" ht="12.75">
      <c r="A36" s="120" t="s">
        <v>24</v>
      </c>
      <c r="B36" s="110">
        <v>300</v>
      </c>
      <c r="C36" s="110"/>
      <c r="D36" s="110"/>
      <c r="E36" s="110"/>
      <c r="F36" s="111"/>
      <c r="G36" s="110">
        <v>300</v>
      </c>
      <c r="H36" s="110"/>
      <c r="I36" s="110"/>
      <c r="J36" s="111"/>
      <c r="K36" s="110">
        <v>300</v>
      </c>
      <c r="L36" s="103"/>
      <c r="M36" s="103"/>
      <c r="N36" s="110"/>
      <c r="O36" s="111"/>
      <c r="P36" s="110">
        <v>300</v>
      </c>
      <c r="Q36" s="110"/>
      <c r="R36" s="110"/>
      <c r="S36" s="111"/>
      <c r="T36" s="110"/>
      <c r="U36" s="110"/>
      <c r="V36" s="110"/>
      <c r="W36" s="111"/>
      <c r="X36" s="3"/>
      <c r="Y36" s="3"/>
      <c r="Z36" s="110"/>
      <c r="AA36" s="3"/>
      <c r="AB36" s="111"/>
    </row>
    <row r="37" spans="1:28" ht="12.75" customHeight="1">
      <c r="A37" s="122" t="s">
        <v>514</v>
      </c>
      <c r="B37" s="110"/>
      <c r="C37" s="110"/>
      <c r="D37" s="110"/>
      <c r="E37" s="110"/>
      <c r="F37" s="111"/>
      <c r="G37" s="110"/>
      <c r="H37" s="110"/>
      <c r="I37" s="110"/>
      <c r="J37" s="111"/>
      <c r="K37" s="110"/>
      <c r="L37" s="3"/>
      <c r="M37" s="3"/>
      <c r="N37" s="110"/>
      <c r="O37" s="111"/>
      <c r="P37" s="110"/>
      <c r="Q37" s="110"/>
      <c r="R37" s="110"/>
      <c r="S37" s="111"/>
      <c r="T37" s="110"/>
      <c r="U37" s="110"/>
      <c r="V37" s="110"/>
      <c r="W37" s="111"/>
      <c r="X37" s="3"/>
      <c r="Y37" s="3"/>
      <c r="Z37" s="110"/>
      <c r="AA37" s="3"/>
      <c r="AB37" s="111"/>
    </row>
    <row r="38" spans="1:28" ht="12.75" customHeight="1">
      <c r="A38" s="119" t="s">
        <v>624</v>
      </c>
      <c r="B38" s="110">
        <v>2000</v>
      </c>
      <c r="C38" s="110"/>
      <c r="D38" s="110"/>
      <c r="E38" s="110"/>
      <c r="F38" s="111"/>
      <c r="G38" s="110">
        <v>2000</v>
      </c>
      <c r="H38" s="110"/>
      <c r="I38" s="110"/>
      <c r="J38" s="111"/>
      <c r="K38" s="110">
        <v>2000</v>
      </c>
      <c r="L38" s="3"/>
      <c r="M38" s="3"/>
      <c r="N38" s="110">
        <v>6000</v>
      </c>
      <c r="O38" s="111"/>
      <c r="P38" s="110">
        <v>2000</v>
      </c>
      <c r="Q38" s="110"/>
      <c r="R38" s="110"/>
      <c r="S38" s="111"/>
      <c r="T38" s="110">
        <v>2000</v>
      </c>
      <c r="U38" s="110"/>
      <c r="V38" s="110"/>
      <c r="W38" s="111"/>
      <c r="X38" s="3">
        <v>2500</v>
      </c>
      <c r="Y38" s="3"/>
      <c r="Z38" s="110"/>
      <c r="AA38" s="3"/>
      <c r="AB38" s="111"/>
    </row>
    <row r="39" spans="1:28" ht="12.75">
      <c r="A39" s="126" t="s">
        <v>683</v>
      </c>
      <c r="B39" s="125">
        <v>150</v>
      </c>
      <c r="C39" s="125"/>
      <c r="D39" s="125"/>
      <c r="E39" s="125"/>
      <c r="F39" s="124"/>
      <c r="G39" s="125">
        <v>150</v>
      </c>
      <c r="H39" s="125"/>
      <c r="I39" s="125"/>
      <c r="J39" s="124"/>
      <c r="K39" s="125">
        <v>150</v>
      </c>
      <c r="L39" s="3"/>
      <c r="M39" s="3"/>
      <c r="N39" s="125"/>
      <c r="O39" s="124"/>
      <c r="P39" s="125">
        <v>150</v>
      </c>
      <c r="Q39" s="125"/>
      <c r="R39" s="125"/>
      <c r="S39" s="124"/>
      <c r="T39" s="125">
        <v>150</v>
      </c>
      <c r="U39" s="125"/>
      <c r="V39" s="125"/>
      <c r="W39" s="124"/>
      <c r="X39" s="3">
        <v>250</v>
      </c>
      <c r="Y39" s="3"/>
      <c r="Z39" s="125"/>
      <c r="AA39" s="7"/>
      <c r="AB39" s="127"/>
    </row>
    <row r="40" spans="1:28" ht="12.75">
      <c r="A40" s="126" t="s">
        <v>684</v>
      </c>
      <c r="B40" s="154"/>
      <c r="C40" s="154"/>
      <c r="D40" s="154"/>
      <c r="E40" s="154"/>
      <c r="F40" s="124"/>
      <c r="G40" s="154">
        <v>600</v>
      </c>
      <c r="H40" s="154"/>
      <c r="I40" s="154"/>
      <c r="J40" s="124"/>
      <c r="K40" s="125">
        <v>600</v>
      </c>
      <c r="L40" s="8"/>
      <c r="M40" s="8"/>
      <c r="N40" s="125"/>
      <c r="O40" s="124"/>
      <c r="P40" s="154"/>
      <c r="Q40" s="154"/>
      <c r="R40" s="154"/>
      <c r="S40" s="124"/>
      <c r="T40" s="154"/>
      <c r="U40" s="154"/>
      <c r="V40" s="154"/>
      <c r="W40" s="124"/>
      <c r="X40" s="8"/>
      <c r="Y40" s="8"/>
      <c r="Z40" s="125"/>
      <c r="AA40" s="8"/>
      <c r="AB40" s="124"/>
    </row>
    <row r="41" spans="1:28" ht="12.75">
      <c r="A41" s="1" t="s">
        <v>472</v>
      </c>
      <c r="B41" s="125">
        <v>4500</v>
      </c>
      <c r="C41" s="125"/>
      <c r="D41" s="125"/>
      <c r="E41" s="125"/>
      <c r="F41" s="124"/>
      <c r="G41" s="125">
        <v>4500</v>
      </c>
      <c r="H41" s="125"/>
      <c r="I41" s="125"/>
      <c r="J41" s="124"/>
      <c r="K41" s="125">
        <v>4500</v>
      </c>
      <c r="L41" s="8"/>
      <c r="M41" s="8"/>
      <c r="N41" s="125"/>
      <c r="O41" s="124"/>
      <c r="P41" s="125">
        <v>4500</v>
      </c>
      <c r="Q41" s="125"/>
      <c r="R41" s="125"/>
      <c r="S41" s="124"/>
      <c r="T41" s="125"/>
      <c r="U41" s="125"/>
      <c r="V41" s="125"/>
      <c r="W41" s="124"/>
      <c r="X41" s="8"/>
      <c r="Y41" s="8"/>
      <c r="Z41" s="125"/>
      <c r="AA41" s="8"/>
      <c r="AB41" s="124"/>
    </row>
    <row r="42" spans="1:28" ht="12.75">
      <c r="A42" s="129" t="s">
        <v>31</v>
      </c>
      <c r="B42" s="125">
        <v>1300</v>
      </c>
      <c r="C42" s="125"/>
      <c r="D42" s="125"/>
      <c r="E42" s="125"/>
      <c r="F42" s="124"/>
      <c r="G42" s="125">
        <v>1300</v>
      </c>
      <c r="H42" s="125"/>
      <c r="I42" s="125"/>
      <c r="J42" s="124"/>
      <c r="K42" s="125">
        <v>1300</v>
      </c>
      <c r="L42" s="3"/>
      <c r="M42" s="3"/>
      <c r="N42" s="125"/>
      <c r="O42" s="124"/>
      <c r="P42" s="125">
        <v>1300</v>
      </c>
      <c r="Q42" s="125"/>
      <c r="R42" s="125"/>
      <c r="S42" s="124"/>
      <c r="T42" s="125">
        <v>1300</v>
      </c>
      <c r="U42" s="125"/>
      <c r="V42" s="125"/>
      <c r="W42" s="124"/>
      <c r="X42" s="3">
        <v>2200</v>
      </c>
      <c r="Y42" s="3"/>
      <c r="Z42" s="125"/>
      <c r="AA42" s="3"/>
      <c r="AB42" s="124"/>
    </row>
    <row r="43" spans="1:28" ht="12.75">
      <c r="A43" s="129" t="s">
        <v>32</v>
      </c>
      <c r="B43" s="125"/>
      <c r="C43" s="125"/>
      <c r="D43" s="125"/>
      <c r="E43" s="125"/>
      <c r="F43" s="124"/>
      <c r="G43" s="125"/>
      <c r="H43" s="125"/>
      <c r="I43" s="125"/>
      <c r="J43" s="124"/>
      <c r="K43" s="125"/>
      <c r="L43" s="3"/>
      <c r="M43" s="3"/>
      <c r="N43" s="125"/>
      <c r="O43" s="124"/>
      <c r="P43" s="125"/>
      <c r="Q43" s="125"/>
      <c r="R43" s="125"/>
      <c r="S43" s="124"/>
      <c r="T43" s="125"/>
      <c r="U43" s="125"/>
      <c r="V43" s="125"/>
      <c r="W43" s="124"/>
      <c r="X43" s="3"/>
      <c r="Y43" s="3"/>
      <c r="Z43" s="125"/>
      <c r="AA43" s="3"/>
      <c r="AB43" s="124"/>
    </row>
    <row r="44" spans="1:28" ht="12.75">
      <c r="A44" s="129" t="s">
        <v>33</v>
      </c>
      <c r="B44" s="125">
        <v>600</v>
      </c>
      <c r="C44" s="125"/>
      <c r="D44" s="125"/>
      <c r="E44" s="125"/>
      <c r="F44" s="124"/>
      <c r="G44" s="125">
        <v>300</v>
      </c>
      <c r="H44" s="125"/>
      <c r="I44" s="125"/>
      <c r="J44" s="124"/>
      <c r="K44" s="125">
        <v>600</v>
      </c>
      <c r="L44" s="3"/>
      <c r="M44" s="9"/>
      <c r="N44" s="125"/>
      <c r="O44" s="124"/>
      <c r="P44" s="125">
        <v>300</v>
      </c>
      <c r="Q44" s="125"/>
      <c r="R44" s="125"/>
      <c r="S44" s="124"/>
      <c r="T44" s="125">
        <v>300</v>
      </c>
      <c r="U44" s="125"/>
      <c r="V44" s="125"/>
      <c r="W44" s="124"/>
      <c r="X44" s="3">
        <v>600</v>
      </c>
      <c r="Y44" s="9"/>
      <c r="Z44" s="125"/>
      <c r="AA44" s="10"/>
      <c r="AB44" s="124"/>
    </row>
    <row r="45" spans="1:28" ht="12.75">
      <c r="A45" s="126" t="s">
        <v>725</v>
      </c>
      <c r="B45" s="125">
        <v>400</v>
      </c>
      <c r="C45" s="125"/>
      <c r="D45" s="192"/>
      <c r="E45" s="192"/>
      <c r="F45" s="124"/>
      <c r="G45" s="125"/>
      <c r="H45" s="192"/>
      <c r="I45" s="192"/>
      <c r="J45" s="124"/>
      <c r="K45" s="125"/>
      <c r="L45" s="3"/>
      <c r="M45" s="8"/>
      <c r="N45" s="192"/>
      <c r="O45" s="124"/>
      <c r="P45" s="125">
        <v>400</v>
      </c>
      <c r="Q45" s="192"/>
      <c r="R45" s="192"/>
      <c r="S45" s="124"/>
      <c r="T45" s="125"/>
      <c r="U45" s="192"/>
      <c r="V45" s="192"/>
      <c r="W45" s="124"/>
      <c r="X45" s="3"/>
      <c r="Y45" s="8"/>
      <c r="Z45" s="192"/>
      <c r="AA45" s="8"/>
      <c r="AB45" s="124"/>
    </row>
    <row r="46" spans="1:28" ht="12.75">
      <c r="A46" s="129" t="s">
        <v>724</v>
      </c>
      <c r="B46" s="125">
        <v>400</v>
      </c>
      <c r="C46" s="125"/>
      <c r="D46" s="125"/>
      <c r="E46" s="125"/>
      <c r="F46" s="124"/>
      <c r="G46" s="125"/>
      <c r="H46" s="125"/>
      <c r="I46" s="125"/>
      <c r="J46" s="124"/>
      <c r="K46" s="125"/>
      <c r="L46" s="3"/>
      <c r="M46" s="3"/>
      <c r="N46" s="125"/>
      <c r="O46" s="124"/>
      <c r="P46" s="125">
        <v>400</v>
      </c>
      <c r="Q46" s="125"/>
      <c r="R46" s="125"/>
      <c r="S46" s="124"/>
      <c r="T46" s="125"/>
      <c r="U46" s="125"/>
      <c r="V46" s="125"/>
      <c r="W46" s="124"/>
      <c r="X46" s="3"/>
      <c r="Y46" s="3"/>
      <c r="Z46" s="125"/>
      <c r="AA46" s="3"/>
      <c r="AB46" s="124"/>
    </row>
    <row r="47" spans="1:28" ht="12.75">
      <c r="A47" s="129" t="s">
        <v>723</v>
      </c>
      <c r="B47" s="125">
        <v>1200</v>
      </c>
      <c r="C47" s="125"/>
      <c r="D47" s="125"/>
      <c r="E47" s="125"/>
      <c r="F47" s="124"/>
      <c r="G47" s="125"/>
      <c r="H47" s="125"/>
      <c r="I47" s="125"/>
      <c r="J47" s="124"/>
      <c r="K47" s="125"/>
      <c r="L47" s="5"/>
      <c r="M47" s="5"/>
      <c r="N47" s="125"/>
      <c r="O47" s="124"/>
      <c r="P47" s="125">
        <v>1500</v>
      </c>
      <c r="Q47" s="125"/>
      <c r="R47" s="125"/>
      <c r="S47" s="124"/>
      <c r="T47" s="125"/>
      <c r="U47" s="125"/>
      <c r="V47" s="125"/>
      <c r="W47" s="124"/>
      <c r="X47" s="5"/>
      <c r="Y47" s="5"/>
      <c r="Z47" s="125"/>
      <c r="AA47" s="5"/>
      <c r="AB47" s="130"/>
    </row>
    <row r="48" spans="1:28" ht="15.75">
      <c r="A48" s="12" t="s">
        <v>37</v>
      </c>
      <c r="B48" s="202"/>
      <c r="C48" s="202"/>
      <c r="D48" s="202"/>
      <c r="E48" s="202"/>
      <c r="F48" s="216"/>
      <c r="G48" s="202">
        <v>1500</v>
      </c>
      <c r="H48" s="202"/>
      <c r="I48" s="202"/>
      <c r="J48" s="216"/>
      <c r="K48" s="202">
        <v>1500</v>
      </c>
      <c r="L48" s="202"/>
      <c r="M48" s="202"/>
      <c r="N48" s="202">
        <v>2000</v>
      </c>
      <c r="O48" s="216"/>
      <c r="P48" s="202"/>
      <c r="Q48" s="202"/>
      <c r="R48" s="202"/>
      <c r="S48" s="216"/>
      <c r="T48" s="202"/>
      <c r="U48" s="202"/>
      <c r="V48" s="202"/>
      <c r="W48" s="216"/>
      <c r="X48" s="202"/>
      <c r="Y48" s="202"/>
      <c r="Z48" s="202"/>
      <c r="AA48" s="202"/>
      <c r="AB48" s="218"/>
    </row>
    <row r="49" spans="1:28" ht="15.75">
      <c r="A49" s="12" t="s">
        <v>726</v>
      </c>
      <c r="B49" s="202">
        <v>1000</v>
      </c>
      <c r="C49" s="202"/>
      <c r="D49" s="202"/>
      <c r="E49" s="202"/>
      <c r="F49" s="216"/>
      <c r="G49" s="202">
        <v>500</v>
      </c>
      <c r="H49" s="202"/>
      <c r="I49" s="202"/>
      <c r="J49" s="216"/>
      <c r="K49" s="202">
        <v>800</v>
      </c>
      <c r="L49" s="202"/>
      <c r="M49" s="202"/>
      <c r="N49" s="202"/>
      <c r="O49" s="216"/>
      <c r="P49" s="202" t="s">
        <v>662</v>
      </c>
      <c r="Q49" s="202"/>
      <c r="R49" s="202"/>
      <c r="S49" s="216"/>
      <c r="T49" s="202"/>
      <c r="U49" s="202"/>
      <c r="V49" s="202"/>
      <c r="W49" s="216"/>
      <c r="X49" s="202"/>
      <c r="Y49" s="202"/>
      <c r="Z49" s="202"/>
      <c r="AA49" s="202"/>
      <c r="AB49" s="218"/>
    </row>
    <row r="50" spans="1:28" ht="15.75">
      <c r="A50" s="12" t="s">
        <v>730</v>
      </c>
      <c r="B50" s="202">
        <v>500</v>
      </c>
      <c r="C50" s="202"/>
      <c r="D50" s="202"/>
      <c r="G50" s="153">
        <v>850</v>
      </c>
      <c r="K50" s="153">
        <v>850</v>
      </c>
      <c r="N50" s="202"/>
      <c r="O50" s="216"/>
      <c r="P50" s="202">
        <v>500</v>
      </c>
      <c r="Q50" s="202"/>
      <c r="R50" s="202"/>
      <c r="S50" s="216"/>
      <c r="T50" s="202"/>
      <c r="U50" s="202"/>
      <c r="V50" s="202"/>
      <c r="W50" s="216"/>
      <c r="X50" s="202"/>
      <c r="Y50" s="202"/>
      <c r="Z50" s="202"/>
      <c r="AA50" s="202"/>
      <c r="AB50" s="218"/>
    </row>
    <row r="51" spans="1:28" ht="12.75">
      <c r="A51" s="106" t="s">
        <v>562</v>
      </c>
      <c r="B51" s="3">
        <v>750</v>
      </c>
      <c r="C51" s="110"/>
      <c r="D51" s="110"/>
      <c r="E51" s="202"/>
      <c r="F51" s="216"/>
      <c r="G51" s="202"/>
      <c r="H51" s="202"/>
      <c r="I51" s="202"/>
      <c r="J51" s="216"/>
      <c r="K51" s="202"/>
      <c r="L51" s="202"/>
      <c r="M51" s="202"/>
      <c r="N51" s="110"/>
      <c r="O51" s="111"/>
      <c r="P51" s="110">
        <v>750</v>
      </c>
      <c r="Q51" s="110"/>
      <c r="R51" s="110"/>
      <c r="S51" s="111"/>
      <c r="T51" s="110"/>
      <c r="U51" s="110"/>
      <c r="V51" s="110"/>
      <c r="W51" s="111"/>
      <c r="X51" s="3">
        <v>1800</v>
      </c>
      <c r="Y51" s="3"/>
      <c r="Z51" s="110"/>
      <c r="AA51" s="3"/>
      <c r="AB51" s="111"/>
    </row>
    <row r="52" spans="1:28" ht="12.75">
      <c r="A52" s="106" t="s">
        <v>563</v>
      </c>
      <c r="B52" s="30"/>
      <c r="C52" s="30"/>
      <c r="D52" s="30"/>
      <c r="E52" s="30"/>
      <c r="F52" s="131"/>
      <c r="G52" s="30"/>
      <c r="H52" s="30"/>
      <c r="I52" s="30"/>
      <c r="J52" s="131"/>
      <c r="K52" s="30"/>
      <c r="L52" s="30"/>
      <c r="M52" s="30"/>
      <c r="N52" s="30"/>
      <c r="O52" s="131"/>
      <c r="P52" s="30"/>
      <c r="Q52" s="30"/>
      <c r="R52" s="30"/>
      <c r="S52" s="131"/>
      <c r="T52" s="30"/>
      <c r="U52" s="30"/>
      <c r="V52" s="30"/>
      <c r="W52" s="131"/>
      <c r="X52" s="30"/>
      <c r="Y52" s="30"/>
      <c r="Z52" s="30"/>
      <c r="AA52" s="30"/>
      <c r="AB52" s="131"/>
    </row>
    <row r="53" spans="1:28" ht="12.75">
      <c r="A53" s="106"/>
      <c r="B53" s="30"/>
      <c r="C53" s="30"/>
      <c r="D53" s="30"/>
      <c r="E53" s="30"/>
      <c r="F53" s="131"/>
      <c r="G53" s="30"/>
      <c r="H53" s="30"/>
      <c r="I53" s="30"/>
      <c r="J53" s="131"/>
      <c r="K53" s="30"/>
      <c r="L53" s="30"/>
      <c r="M53" s="30"/>
      <c r="N53" s="30"/>
      <c r="O53" s="131"/>
      <c r="P53" s="30"/>
      <c r="Q53" s="30"/>
      <c r="R53" s="30"/>
      <c r="S53" s="131"/>
      <c r="T53" s="30"/>
      <c r="U53" s="30"/>
      <c r="V53" s="30"/>
      <c r="W53" s="131"/>
      <c r="X53" s="30"/>
      <c r="Y53" s="30"/>
      <c r="Z53" s="30"/>
      <c r="AA53" s="30"/>
      <c r="AB53" s="131"/>
    </row>
    <row r="54" spans="1:29" ht="12.75">
      <c r="A54" s="33" t="s">
        <v>646</v>
      </c>
      <c r="B54" s="33"/>
      <c r="C54" s="33"/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33"/>
      <c r="P54" s="33"/>
      <c r="Q54" s="33"/>
      <c r="R54" s="33"/>
      <c r="S54" s="33"/>
      <c r="T54" s="33"/>
      <c r="U54" s="33"/>
      <c r="V54" s="33"/>
      <c r="W54" s="33"/>
      <c r="X54" s="33"/>
      <c r="Y54" s="33"/>
      <c r="Z54" s="33"/>
      <c r="AA54" s="33"/>
      <c r="AB54" s="33"/>
      <c r="AC54" s="33"/>
    </row>
    <row r="55" spans="1:28" ht="12.75">
      <c r="A55" s="106" t="s">
        <v>38</v>
      </c>
      <c r="B55" s="121">
        <v>1200</v>
      </c>
      <c r="C55" s="121"/>
      <c r="D55" s="30"/>
      <c r="E55" s="121"/>
      <c r="F55" s="131"/>
      <c r="G55" s="121"/>
      <c r="H55" s="30"/>
      <c r="I55" s="121"/>
      <c r="J55" s="131"/>
      <c r="K55" s="121"/>
      <c r="L55" s="30"/>
      <c r="M55" s="30"/>
      <c r="N55" s="121"/>
      <c r="O55" s="131"/>
      <c r="P55" s="121">
        <v>1500</v>
      </c>
      <c r="Q55" s="30"/>
      <c r="R55" s="121"/>
      <c r="S55" s="131"/>
      <c r="T55" s="121"/>
      <c r="U55" s="30"/>
      <c r="V55" s="121"/>
      <c r="W55" s="131"/>
      <c r="X55" s="30"/>
      <c r="Y55" s="30"/>
      <c r="Z55" s="121"/>
      <c r="AA55" s="30"/>
      <c r="AB55" s="131"/>
    </row>
    <row r="56" spans="1:28" ht="12.75">
      <c r="A56" s="133" t="s">
        <v>148</v>
      </c>
      <c r="B56" s="41" t="s">
        <v>564</v>
      </c>
      <c r="C56" s="134"/>
      <c r="D56" s="134"/>
      <c r="E56" s="134"/>
      <c r="F56" s="134"/>
      <c r="G56" s="134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4"/>
      <c r="S56" s="134"/>
      <c r="T56" s="134"/>
      <c r="U56" s="134"/>
      <c r="V56" s="134"/>
      <c r="W56" s="134"/>
      <c r="X56" s="134"/>
      <c r="Y56" s="134"/>
      <c r="Z56" s="134"/>
      <c r="AA56" s="134"/>
      <c r="AB56" s="175"/>
    </row>
    <row r="57" spans="1:28" ht="12.75">
      <c r="A57" s="62" t="s">
        <v>149</v>
      </c>
      <c r="B57" s="135"/>
      <c r="C57" s="135"/>
      <c r="D57" s="135"/>
      <c r="E57" s="135"/>
      <c r="F57" s="135"/>
      <c r="G57" s="135"/>
      <c r="H57" s="135"/>
      <c r="I57" s="135"/>
      <c r="J57" s="135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  <c r="V57" s="135"/>
      <c r="W57" s="135"/>
      <c r="X57" s="135"/>
      <c r="Y57" s="135"/>
      <c r="Z57" s="135"/>
      <c r="AA57" s="135"/>
      <c r="AB57" s="184"/>
    </row>
    <row r="58" spans="1:28" ht="12.75">
      <c r="A58" s="117" t="s">
        <v>42</v>
      </c>
      <c r="B58" s="107"/>
      <c r="C58" s="107"/>
      <c r="D58" s="107"/>
      <c r="E58" s="107"/>
      <c r="F58" s="118"/>
      <c r="G58" s="107"/>
      <c r="H58" s="107"/>
      <c r="I58" s="107"/>
      <c r="J58" s="118"/>
      <c r="K58" s="107"/>
      <c r="L58" s="107"/>
      <c r="M58" s="107"/>
      <c r="N58" s="107"/>
      <c r="O58" s="118"/>
      <c r="P58" s="107"/>
      <c r="Q58" s="107"/>
      <c r="R58" s="107"/>
      <c r="S58" s="118"/>
      <c r="T58" s="107"/>
      <c r="U58" s="107"/>
      <c r="V58" s="107"/>
      <c r="W58" s="118"/>
      <c r="X58" s="5"/>
      <c r="Y58" s="5"/>
      <c r="Z58" s="107"/>
      <c r="AA58" s="5"/>
      <c r="AB58" s="118"/>
    </row>
    <row r="59" spans="1:28" ht="12.75">
      <c r="A59" s="106" t="s">
        <v>43</v>
      </c>
      <c r="B59" s="110"/>
      <c r="C59" s="110"/>
      <c r="D59" s="110"/>
      <c r="E59" s="110"/>
      <c r="F59" s="111"/>
      <c r="G59" s="110"/>
      <c r="H59" s="110"/>
      <c r="I59" s="110"/>
      <c r="J59" s="111"/>
      <c r="K59" s="110"/>
      <c r="L59" s="110"/>
      <c r="M59" s="110"/>
      <c r="N59" s="110"/>
      <c r="O59" s="111"/>
      <c r="P59" s="110"/>
      <c r="Q59" s="110"/>
      <c r="R59" s="110"/>
      <c r="S59" s="111"/>
      <c r="T59" s="110"/>
      <c r="U59" s="110"/>
      <c r="V59" s="110"/>
      <c r="W59" s="111"/>
      <c r="X59" s="3"/>
      <c r="Y59" s="3"/>
      <c r="Z59" s="110"/>
      <c r="AA59" s="3"/>
      <c r="AB59" s="111"/>
    </row>
    <row r="60" spans="1:28" ht="12.75">
      <c r="A60" s="106" t="s">
        <v>572</v>
      </c>
      <c r="B60" s="110"/>
      <c r="C60" s="110"/>
      <c r="D60" s="110"/>
      <c r="E60" s="110"/>
      <c r="F60" s="111"/>
      <c r="G60" s="110"/>
      <c r="H60" s="110"/>
      <c r="I60" s="110"/>
      <c r="J60" s="111"/>
      <c r="K60" s="110"/>
      <c r="L60" s="110"/>
      <c r="M60" s="110"/>
      <c r="N60" s="110"/>
      <c r="O60" s="111"/>
      <c r="P60" s="110"/>
      <c r="Q60" s="110"/>
      <c r="R60" s="110"/>
      <c r="S60" s="111"/>
      <c r="T60" s="110"/>
      <c r="U60" s="110"/>
      <c r="V60" s="110"/>
      <c r="W60" s="111"/>
      <c r="X60" s="110"/>
      <c r="Y60" s="110"/>
      <c r="Z60" s="110"/>
      <c r="AA60" s="110"/>
      <c r="AB60" s="111"/>
    </row>
    <row r="61" spans="1:28" ht="12.75">
      <c r="A61" s="2" t="s">
        <v>442</v>
      </c>
      <c r="B61" s="110"/>
      <c r="C61" s="110"/>
      <c r="D61" s="110"/>
      <c r="E61" s="110"/>
      <c r="F61" s="14"/>
      <c r="G61" s="110"/>
      <c r="H61" s="110"/>
      <c r="I61" s="110"/>
      <c r="J61" s="14"/>
      <c r="K61" s="110"/>
      <c r="L61" s="110"/>
      <c r="M61" s="110"/>
      <c r="N61" s="110"/>
      <c r="O61" s="14"/>
      <c r="P61" s="110"/>
      <c r="Q61" s="110"/>
      <c r="R61" s="110"/>
      <c r="S61" s="14"/>
      <c r="T61" s="110"/>
      <c r="U61" s="110"/>
      <c r="V61" s="110"/>
      <c r="W61" s="14"/>
      <c r="X61" s="110"/>
      <c r="Y61" s="110"/>
      <c r="Z61" s="110"/>
      <c r="AA61" s="110"/>
      <c r="AB61" s="14"/>
    </row>
    <row r="62" spans="1:28" ht="12.75">
      <c r="A62" s="106" t="s">
        <v>44</v>
      </c>
      <c r="B62" s="110"/>
      <c r="C62" s="110"/>
      <c r="D62" s="110"/>
      <c r="E62" s="110"/>
      <c r="F62" s="14"/>
      <c r="G62" s="110"/>
      <c r="H62" s="110"/>
      <c r="I62" s="110"/>
      <c r="J62" s="14"/>
      <c r="K62" s="110"/>
      <c r="L62" s="110"/>
      <c r="M62" s="110"/>
      <c r="N62" s="110"/>
      <c r="O62" s="14"/>
      <c r="P62" s="110"/>
      <c r="Q62" s="110"/>
      <c r="R62" s="110"/>
      <c r="S62" s="14"/>
      <c r="T62" s="110"/>
      <c r="U62" s="110"/>
      <c r="V62" s="110"/>
      <c r="W62" s="14"/>
      <c r="X62" s="110"/>
      <c r="Y62" s="110"/>
      <c r="Z62" s="110"/>
      <c r="AA62" s="110"/>
      <c r="AB62" s="14"/>
    </row>
    <row r="63" spans="1:28" ht="12.75">
      <c r="A63" s="106" t="s">
        <v>45</v>
      </c>
      <c r="B63" s="110"/>
      <c r="C63" s="110"/>
      <c r="D63" s="110"/>
      <c r="E63" s="110"/>
      <c r="F63" s="111"/>
      <c r="G63" s="110"/>
      <c r="H63" s="110"/>
      <c r="I63" s="110"/>
      <c r="J63" s="111"/>
      <c r="K63" s="110"/>
      <c r="L63" s="110"/>
      <c r="M63" s="110"/>
      <c r="N63" s="110"/>
      <c r="O63" s="111"/>
      <c r="P63" s="110"/>
      <c r="Q63" s="110"/>
      <c r="R63" s="110"/>
      <c r="S63" s="111"/>
      <c r="T63" s="110"/>
      <c r="U63" s="110"/>
      <c r="V63" s="110"/>
      <c r="W63" s="111"/>
      <c r="X63" s="3"/>
      <c r="Y63" s="3"/>
      <c r="Z63" s="110"/>
      <c r="AA63" s="3"/>
      <c r="AB63" s="111"/>
    </row>
    <row r="64" spans="1:28" ht="12.75">
      <c r="A64" s="120" t="s">
        <v>46</v>
      </c>
      <c r="B64" s="121"/>
      <c r="C64" s="121"/>
      <c r="D64" s="121"/>
      <c r="E64" s="121"/>
      <c r="F64" s="131"/>
      <c r="G64" s="121"/>
      <c r="H64" s="121"/>
      <c r="I64" s="121"/>
      <c r="J64" s="131"/>
      <c r="K64" s="121"/>
      <c r="L64" s="121"/>
      <c r="M64" s="121"/>
      <c r="N64" s="121"/>
      <c r="O64" s="131"/>
      <c r="P64" s="121"/>
      <c r="Q64" s="121"/>
      <c r="R64" s="121"/>
      <c r="S64" s="131"/>
      <c r="T64" s="121"/>
      <c r="U64" s="121"/>
      <c r="V64" s="121"/>
      <c r="W64" s="131"/>
      <c r="X64" s="30"/>
      <c r="Y64" s="30"/>
      <c r="Z64" s="121"/>
      <c r="AA64" s="30"/>
      <c r="AB64" s="131"/>
    </row>
    <row r="65" spans="1:28" ht="12.75">
      <c r="A65" s="106"/>
      <c r="B65" s="110"/>
      <c r="C65" s="110"/>
      <c r="D65" s="110"/>
      <c r="E65" s="110"/>
      <c r="F65" s="111"/>
      <c r="G65" s="110"/>
      <c r="H65" s="110"/>
      <c r="I65" s="110"/>
      <c r="J65" s="111"/>
      <c r="K65" s="110"/>
      <c r="L65" s="110"/>
      <c r="M65" s="110"/>
      <c r="N65" s="110"/>
      <c r="O65" s="111"/>
      <c r="P65" s="110"/>
      <c r="Q65" s="110"/>
      <c r="R65" s="110"/>
      <c r="S65" s="111"/>
      <c r="T65" s="110"/>
      <c r="U65" s="110"/>
      <c r="V65" s="110"/>
      <c r="W65" s="111"/>
      <c r="X65" s="3"/>
      <c r="Y65" s="3"/>
      <c r="Z65" s="110"/>
      <c r="AA65" s="3"/>
      <c r="AB65" s="111"/>
    </row>
    <row r="66" spans="1:28" ht="12.75">
      <c r="A66" s="41" t="s">
        <v>47</v>
      </c>
      <c r="B66" s="134"/>
      <c r="C66" s="134"/>
      <c r="D66" s="134"/>
      <c r="E66" s="134"/>
      <c r="F66" s="134"/>
      <c r="G66" s="134"/>
      <c r="H66" s="134"/>
      <c r="I66" s="134"/>
      <c r="J66" s="134"/>
      <c r="K66" s="134"/>
      <c r="L66" s="134"/>
      <c r="M66" s="134"/>
      <c r="N66" s="134"/>
      <c r="O66" s="134"/>
      <c r="P66" s="134"/>
      <c r="Q66" s="134"/>
      <c r="R66" s="134"/>
      <c r="S66" s="134"/>
      <c r="T66" s="134"/>
      <c r="U66" s="134"/>
      <c r="V66" s="134"/>
      <c r="W66" s="134"/>
      <c r="X66" s="134"/>
      <c r="Y66" s="134"/>
      <c r="Z66" s="134"/>
      <c r="AA66" s="134"/>
      <c r="AB66" s="175"/>
    </row>
    <row r="67" spans="1:28" ht="12.75">
      <c r="A67" s="117" t="s">
        <v>150</v>
      </c>
      <c r="B67" s="107">
        <v>300</v>
      </c>
      <c r="C67" s="107"/>
      <c r="D67" s="107"/>
      <c r="E67" s="107"/>
      <c r="F67" s="118"/>
      <c r="G67" s="107">
        <v>300</v>
      </c>
      <c r="H67" s="107"/>
      <c r="I67" s="107"/>
      <c r="J67" s="118"/>
      <c r="K67" s="107">
        <v>300</v>
      </c>
      <c r="L67" s="5"/>
      <c r="M67" s="5"/>
      <c r="N67" s="107"/>
      <c r="O67" s="118"/>
      <c r="P67" s="107">
        <v>300</v>
      </c>
      <c r="Q67" s="107"/>
      <c r="R67" s="107"/>
      <c r="S67" s="118"/>
      <c r="T67" s="107">
        <v>300</v>
      </c>
      <c r="U67" s="107"/>
      <c r="V67" s="107"/>
      <c r="W67" s="118"/>
      <c r="X67" s="5"/>
      <c r="Y67" s="5"/>
      <c r="Z67" s="107"/>
      <c r="AA67" s="5"/>
      <c r="AB67" s="118"/>
    </row>
    <row r="68" spans="1:28" ht="12.75">
      <c r="A68" s="120" t="s">
        <v>24</v>
      </c>
      <c r="B68" s="110">
        <v>300</v>
      </c>
      <c r="C68" s="110"/>
      <c r="D68" s="110"/>
      <c r="E68" s="110"/>
      <c r="F68" s="111"/>
      <c r="G68" s="110">
        <v>300</v>
      </c>
      <c r="H68" s="110"/>
      <c r="I68" s="110"/>
      <c r="J68" s="111"/>
      <c r="K68" s="110">
        <v>300</v>
      </c>
      <c r="L68" s="103"/>
      <c r="M68" s="103"/>
      <c r="N68" s="110"/>
      <c r="O68" s="111"/>
      <c r="P68" s="110">
        <v>300</v>
      </c>
      <c r="Q68" s="110"/>
      <c r="R68" s="110"/>
      <c r="S68" s="111"/>
      <c r="T68" s="110">
        <v>300</v>
      </c>
      <c r="U68" s="110"/>
      <c r="V68" s="110"/>
      <c r="W68" s="111"/>
      <c r="X68" s="3"/>
      <c r="Y68" s="3"/>
      <c r="Z68" s="110"/>
      <c r="AA68" s="3"/>
      <c r="AB68" s="111"/>
    </row>
    <row r="69" spans="1:28" ht="12.75">
      <c r="A69" s="102" t="s">
        <v>518</v>
      </c>
      <c r="B69" s="110"/>
      <c r="C69" s="110"/>
      <c r="D69" s="110"/>
      <c r="E69" s="110"/>
      <c r="F69" s="111"/>
      <c r="G69" s="110"/>
      <c r="H69" s="110"/>
      <c r="I69" s="110"/>
      <c r="J69" s="111"/>
      <c r="K69" s="110"/>
      <c r="L69" s="3"/>
      <c r="M69" s="3"/>
      <c r="N69" s="110"/>
      <c r="O69" s="111"/>
      <c r="P69" s="110"/>
      <c r="Q69" s="110"/>
      <c r="R69" s="110"/>
      <c r="S69" s="111"/>
      <c r="T69" s="110"/>
      <c r="U69" s="110"/>
      <c r="V69" s="110"/>
      <c r="W69" s="111"/>
      <c r="X69" s="3"/>
      <c r="Y69" s="3"/>
      <c r="Z69" s="110"/>
      <c r="AA69" s="3"/>
      <c r="AB69" s="111"/>
    </row>
    <row r="70" spans="1:28" ht="12.75">
      <c r="A70" s="214" t="s">
        <v>49</v>
      </c>
      <c r="B70" s="110"/>
      <c r="C70" s="110"/>
      <c r="D70" s="110"/>
      <c r="E70" s="110"/>
      <c r="F70" s="111"/>
      <c r="G70" s="110"/>
      <c r="H70" s="110"/>
      <c r="I70" s="110"/>
      <c r="J70" s="111"/>
      <c r="K70" s="110"/>
      <c r="L70" s="3"/>
      <c r="M70" s="3"/>
      <c r="N70" s="110"/>
      <c r="O70" s="111"/>
      <c r="P70" s="110"/>
      <c r="Q70" s="110"/>
      <c r="R70" s="110"/>
      <c r="S70" s="111"/>
      <c r="T70" s="110"/>
      <c r="U70" s="110"/>
      <c r="V70" s="110"/>
      <c r="W70" s="111"/>
      <c r="X70" s="3"/>
      <c r="Y70" s="3"/>
      <c r="Z70" s="110"/>
      <c r="AA70" s="3"/>
      <c r="AB70" s="111"/>
    </row>
    <row r="71" spans="1:28" ht="12.75">
      <c r="A71" s="106" t="s">
        <v>404</v>
      </c>
      <c r="B71" s="110"/>
      <c r="C71" s="110"/>
      <c r="D71" s="110"/>
      <c r="E71" s="110"/>
      <c r="F71" s="111"/>
      <c r="G71" s="110"/>
      <c r="H71" s="110"/>
      <c r="I71" s="110"/>
      <c r="J71" s="111"/>
      <c r="K71" s="110"/>
      <c r="L71" s="3"/>
      <c r="M71" s="3"/>
      <c r="N71" s="110"/>
      <c r="O71" s="111"/>
      <c r="P71" s="110"/>
      <c r="Q71" s="110"/>
      <c r="R71" s="110"/>
      <c r="S71" s="111"/>
      <c r="T71" s="110"/>
      <c r="U71" s="110"/>
      <c r="V71" s="110"/>
      <c r="W71" s="111"/>
      <c r="X71" s="3"/>
      <c r="Y71" s="3"/>
      <c r="Z71" s="110"/>
      <c r="AA71" s="3"/>
      <c r="AB71" s="111"/>
    </row>
    <row r="72" spans="1:28" ht="12.75">
      <c r="A72" s="136" t="s">
        <v>483</v>
      </c>
      <c r="B72" s="110"/>
      <c r="C72" s="110"/>
      <c r="D72" s="110"/>
      <c r="E72" s="110"/>
      <c r="F72" s="111"/>
      <c r="G72" s="110"/>
      <c r="H72" s="110"/>
      <c r="I72" s="110"/>
      <c r="J72" s="111"/>
      <c r="K72" s="110"/>
      <c r="L72" s="3"/>
      <c r="M72" s="3"/>
      <c r="N72" s="110"/>
      <c r="O72" s="111"/>
      <c r="P72" s="110"/>
      <c r="Q72" s="110"/>
      <c r="R72" s="110"/>
      <c r="S72" s="111"/>
      <c r="T72" s="110"/>
      <c r="U72" s="110"/>
      <c r="V72" s="110"/>
      <c r="W72" s="111"/>
      <c r="X72" s="3"/>
      <c r="Y72" s="3"/>
      <c r="Z72" s="110"/>
      <c r="AA72" s="3"/>
      <c r="AB72" s="111"/>
    </row>
    <row r="73" spans="1:28" ht="12.75">
      <c r="A73" s="106" t="s">
        <v>52</v>
      </c>
      <c r="B73" s="110"/>
      <c r="C73" s="110"/>
      <c r="D73" s="110"/>
      <c r="E73" s="110"/>
      <c r="F73" s="111"/>
      <c r="G73" s="110"/>
      <c r="H73" s="110"/>
      <c r="I73" s="110"/>
      <c r="J73" s="111"/>
      <c r="K73" s="110"/>
      <c r="L73" s="3"/>
      <c r="M73" s="3"/>
      <c r="N73" s="110"/>
      <c r="O73" s="111"/>
      <c r="P73" s="110"/>
      <c r="Q73" s="110"/>
      <c r="R73" s="110"/>
      <c r="S73" s="111"/>
      <c r="T73" s="110"/>
      <c r="U73" s="110"/>
      <c r="V73" s="110"/>
      <c r="W73" s="111"/>
      <c r="X73" s="3"/>
      <c r="Y73" s="3"/>
      <c r="Z73" s="110"/>
      <c r="AA73" s="3"/>
      <c r="AB73" s="111"/>
    </row>
    <row r="74" spans="1:28" ht="12.75">
      <c r="A74" s="106" t="s">
        <v>53</v>
      </c>
      <c r="B74" s="110">
        <v>150</v>
      </c>
      <c r="C74" s="110"/>
      <c r="D74" s="110"/>
      <c r="E74" s="110"/>
      <c r="F74" s="111"/>
      <c r="G74" s="110">
        <v>150</v>
      </c>
      <c r="H74" s="110"/>
      <c r="I74" s="110"/>
      <c r="J74" s="111"/>
      <c r="K74" s="110">
        <v>150</v>
      </c>
      <c r="L74" s="3"/>
      <c r="M74" s="3"/>
      <c r="N74" s="110"/>
      <c r="O74" s="111"/>
      <c r="P74" s="110">
        <v>150</v>
      </c>
      <c r="Q74" s="110"/>
      <c r="R74" s="110"/>
      <c r="S74" s="111"/>
      <c r="T74" s="110">
        <v>150</v>
      </c>
      <c r="U74" s="110"/>
      <c r="V74" s="110"/>
      <c r="W74" s="111"/>
      <c r="X74" s="3"/>
      <c r="Y74" s="3"/>
      <c r="Z74" s="110"/>
      <c r="AA74" s="3"/>
      <c r="AB74" s="111"/>
    </row>
    <row r="75" spans="1:28" ht="12.75">
      <c r="A75" s="2" t="s">
        <v>54</v>
      </c>
      <c r="B75" s="110"/>
      <c r="C75" s="110"/>
      <c r="D75" s="110"/>
      <c r="E75" s="110"/>
      <c r="F75" s="111"/>
      <c r="G75" s="110"/>
      <c r="H75" s="110"/>
      <c r="I75" s="110"/>
      <c r="J75" s="111"/>
      <c r="K75" s="110"/>
      <c r="L75" s="110"/>
      <c r="M75" s="110"/>
      <c r="N75" s="110"/>
      <c r="O75" s="111"/>
      <c r="P75" s="110"/>
      <c r="Q75" s="110"/>
      <c r="R75" s="110"/>
      <c r="S75" s="111"/>
      <c r="T75" s="110"/>
      <c r="U75" s="110"/>
      <c r="V75" s="110"/>
      <c r="W75" s="111"/>
      <c r="X75" s="110"/>
      <c r="Y75" s="110"/>
      <c r="Z75" s="110"/>
      <c r="AA75" s="3"/>
      <c r="AB75" s="111"/>
    </row>
    <row r="76" spans="1:28" ht="12.75">
      <c r="A76" s="2" t="s">
        <v>55</v>
      </c>
      <c r="B76" s="110"/>
      <c r="C76" s="110"/>
      <c r="D76" s="110"/>
      <c r="E76" s="110"/>
      <c r="F76" s="111"/>
      <c r="G76" s="110"/>
      <c r="H76" s="110"/>
      <c r="I76" s="110"/>
      <c r="J76" s="111"/>
      <c r="K76" s="110"/>
      <c r="L76" s="3"/>
      <c r="M76" s="3"/>
      <c r="N76" s="110"/>
      <c r="O76" s="111"/>
      <c r="P76" s="110"/>
      <c r="Q76" s="110"/>
      <c r="R76" s="110"/>
      <c r="S76" s="111"/>
      <c r="T76" s="110"/>
      <c r="U76" s="110"/>
      <c r="V76" s="110"/>
      <c r="W76" s="111"/>
      <c r="X76" s="3"/>
      <c r="Y76" s="3"/>
      <c r="Z76" s="110"/>
      <c r="AA76" s="3"/>
      <c r="AB76" s="111"/>
    </row>
    <row r="77" spans="1:28" ht="12.75">
      <c r="A77" s="17" t="s">
        <v>56</v>
      </c>
      <c r="B77" s="110"/>
      <c r="C77" s="110"/>
      <c r="D77" s="110"/>
      <c r="E77" s="110"/>
      <c r="F77" s="111"/>
      <c r="G77" s="110"/>
      <c r="H77" s="110"/>
      <c r="I77" s="110"/>
      <c r="J77" s="111"/>
      <c r="K77" s="110"/>
      <c r="L77" s="3"/>
      <c r="M77" s="3"/>
      <c r="N77" s="110"/>
      <c r="O77" s="111"/>
      <c r="P77" s="110"/>
      <c r="Q77" s="110"/>
      <c r="R77" s="110"/>
      <c r="S77" s="111"/>
      <c r="T77" s="110"/>
      <c r="U77" s="110"/>
      <c r="V77" s="110"/>
      <c r="W77" s="111"/>
      <c r="X77" s="3"/>
      <c r="Y77" s="3"/>
      <c r="Z77" s="110"/>
      <c r="AA77" s="3"/>
      <c r="AB77" s="111"/>
    </row>
    <row r="78" spans="1:28" ht="12.75">
      <c r="A78" s="106" t="s">
        <v>57</v>
      </c>
      <c r="B78" s="110"/>
      <c r="C78" s="110"/>
      <c r="D78" s="110"/>
      <c r="E78" s="110"/>
      <c r="F78" s="111"/>
      <c r="G78" s="110"/>
      <c r="H78" s="110"/>
      <c r="I78" s="110"/>
      <c r="J78" s="111"/>
      <c r="K78" s="110"/>
      <c r="L78" s="3"/>
      <c r="M78" s="3"/>
      <c r="N78" s="110"/>
      <c r="O78" s="111"/>
      <c r="P78" s="110"/>
      <c r="Q78" s="110"/>
      <c r="R78" s="110"/>
      <c r="S78" s="111"/>
      <c r="T78" s="110"/>
      <c r="U78" s="110"/>
      <c r="V78" s="110"/>
      <c r="W78" s="111"/>
      <c r="X78" s="3"/>
      <c r="Y78" s="3"/>
      <c r="Z78" s="110"/>
      <c r="AA78" s="3"/>
      <c r="AB78" s="111"/>
    </row>
    <row r="79" spans="1:28" ht="12.75">
      <c r="A79" s="120" t="s">
        <v>621</v>
      </c>
      <c r="B79" s="121"/>
      <c r="C79" s="121"/>
      <c r="D79" s="121"/>
      <c r="E79" s="121"/>
      <c r="F79" s="131"/>
      <c r="G79" s="121"/>
      <c r="H79" s="121"/>
      <c r="I79" s="121"/>
      <c r="J79" s="131"/>
      <c r="K79" s="121"/>
      <c r="L79" s="121"/>
      <c r="M79" s="121"/>
      <c r="N79" s="121"/>
      <c r="O79" s="131"/>
      <c r="P79" s="121"/>
      <c r="Q79" s="121"/>
      <c r="R79" s="121"/>
      <c r="S79" s="131"/>
      <c r="T79" s="121"/>
      <c r="U79" s="121"/>
      <c r="V79" s="121"/>
      <c r="W79" s="131"/>
      <c r="X79" s="132"/>
      <c r="Y79" s="121"/>
      <c r="Z79" s="121"/>
      <c r="AA79" s="121"/>
      <c r="AB79" s="131"/>
    </row>
    <row r="80" spans="1:28" ht="12.75">
      <c r="A80" s="41" t="s">
        <v>58</v>
      </c>
      <c r="B80" s="134"/>
      <c r="C80" s="134"/>
      <c r="D80" s="134"/>
      <c r="E80" s="134"/>
      <c r="F80" s="134"/>
      <c r="G80" s="134"/>
      <c r="H80" s="134"/>
      <c r="I80" s="134"/>
      <c r="J80" s="134"/>
      <c r="K80" s="134"/>
      <c r="L80" s="134"/>
      <c r="M80" s="134"/>
      <c r="N80" s="134"/>
      <c r="O80" s="134"/>
      <c r="P80" s="134"/>
      <c r="Q80" s="134"/>
      <c r="R80" s="134"/>
      <c r="S80" s="134"/>
      <c r="T80" s="134"/>
      <c r="U80" s="134"/>
      <c r="V80" s="134"/>
      <c r="W80" s="134"/>
      <c r="X80" s="134"/>
      <c r="Y80" s="134"/>
      <c r="Z80" s="134"/>
      <c r="AA80" s="134"/>
      <c r="AB80" s="175"/>
    </row>
    <row r="81" spans="1:28" ht="12.75">
      <c r="A81" s="117" t="s">
        <v>197</v>
      </c>
      <c r="B81" s="107">
        <v>200</v>
      </c>
      <c r="C81" s="107"/>
      <c r="D81" s="107"/>
      <c r="E81" s="107"/>
      <c r="F81" s="118"/>
      <c r="G81" s="107">
        <v>200</v>
      </c>
      <c r="H81" s="107"/>
      <c r="I81" s="107"/>
      <c r="J81" s="118"/>
      <c r="K81" s="107">
        <v>200</v>
      </c>
      <c r="L81" s="107"/>
      <c r="M81" s="107"/>
      <c r="N81" s="107"/>
      <c r="O81" s="118"/>
      <c r="P81" s="107">
        <v>200</v>
      </c>
      <c r="Q81" s="107"/>
      <c r="R81" s="107"/>
      <c r="S81" s="118"/>
      <c r="T81" s="107">
        <v>200</v>
      </c>
      <c r="U81" s="107"/>
      <c r="V81" s="107"/>
      <c r="W81" s="118"/>
      <c r="X81" s="3"/>
      <c r="Y81" s="107"/>
      <c r="Z81" s="107"/>
      <c r="AA81" s="107"/>
      <c r="AB81" s="118"/>
    </row>
    <row r="82" spans="1:28" ht="12.75">
      <c r="A82" s="106" t="s">
        <v>198</v>
      </c>
      <c r="B82" s="110">
        <v>150</v>
      </c>
      <c r="C82" s="110"/>
      <c r="D82" s="110"/>
      <c r="E82" s="110"/>
      <c r="F82" s="111"/>
      <c r="G82" s="110">
        <v>150</v>
      </c>
      <c r="H82" s="110"/>
      <c r="I82" s="110"/>
      <c r="J82" s="111"/>
      <c r="K82" s="110">
        <v>150</v>
      </c>
      <c r="L82" s="110"/>
      <c r="M82" s="110"/>
      <c r="N82" s="110"/>
      <c r="O82" s="111"/>
      <c r="P82" s="110">
        <v>150</v>
      </c>
      <c r="Q82" s="110"/>
      <c r="R82" s="110"/>
      <c r="S82" s="111"/>
      <c r="T82" s="110">
        <v>150</v>
      </c>
      <c r="U82" s="110"/>
      <c r="V82" s="110"/>
      <c r="W82" s="111"/>
      <c r="X82" s="3"/>
      <c r="Y82" s="110"/>
      <c r="Z82" s="110"/>
      <c r="AA82" s="110"/>
      <c r="AB82" s="111"/>
    </row>
    <row r="83" spans="1:28" ht="12.75">
      <c r="A83" s="106" t="s">
        <v>199</v>
      </c>
      <c r="B83" s="110" t="s">
        <v>681</v>
      </c>
      <c r="C83" s="110"/>
      <c r="D83" s="110"/>
      <c r="E83" s="110"/>
      <c r="F83" s="111"/>
      <c r="G83" s="110">
        <v>150</v>
      </c>
      <c r="H83" s="110"/>
      <c r="I83" s="110"/>
      <c r="J83" s="111"/>
      <c r="K83" s="110">
        <v>150</v>
      </c>
      <c r="L83" s="110"/>
      <c r="M83" s="110"/>
      <c r="N83" s="110"/>
      <c r="O83" s="111"/>
      <c r="P83" s="110">
        <v>150</v>
      </c>
      <c r="Q83" s="110"/>
      <c r="R83" s="110"/>
      <c r="S83" s="111"/>
      <c r="T83" s="110">
        <v>150</v>
      </c>
      <c r="U83" s="110"/>
      <c r="V83" s="110"/>
      <c r="W83" s="111"/>
      <c r="X83" s="3"/>
      <c r="Y83" s="110"/>
      <c r="Z83" s="110"/>
      <c r="AA83" s="110"/>
      <c r="AB83" s="111"/>
    </row>
    <row r="84" spans="1:28" ht="12.75">
      <c r="A84" s="106" t="s">
        <v>682</v>
      </c>
      <c r="B84" s="110"/>
      <c r="C84" s="110"/>
      <c r="D84" s="110"/>
      <c r="E84" s="110"/>
      <c r="F84" s="111"/>
      <c r="G84" s="110">
        <v>350</v>
      </c>
      <c r="H84" s="110"/>
      <c r="I84" s="110"/>
      <c r="J84" s="111"/>
      <c r="K84" s="110">
        <v>350</v>
      </c>
      <c r="L84" s="110"/>
      <c r="M84" s="110"/>
      <c r="N84" s="110"/>
      <c r="O84" s="111"/>
      <c r="P84" s="110">
        <v>350</v>
      </c>
      <c r="Q84" s="110"/>
      <c r="R84" s="110"/>
      <c r="S84" s="111"/>
      <c r="T84" s="110">
        <v>350</v>
      </c>
      <c r="U84" s="110"/>
      <c r="V84" s="110"/>
      <c r="W84" s="111"/>
      <c r="X84" s="3"/>
      <c r="Y84" s="110"/>
      <c r="Z84" s="110"/>
      <c r="AA84" s="110"/>
      <c r="AB84" s="111"/>
    </row>
    <row r="85" spans="1:28" ht="12.75">
      <c r="A85" s="106" t="s">
        <v>457</v>
      </c>
      <c r="B85" s="110">
        <v>350</v>
      </c>
      <c r="C85" s="110"/>
      <c r="D85" s="110"/>
      <c r="E85" s="110"/>
      <c r="F85" s="111"/>
      <c r="G85" s="110">
        <v>450</v>
      </c>
      <c r="H85" s="110"/>
      <c r="I85" s="110"/>
      <c r="J85" s="111"/>
      <c r="K85" s="110">
        <v>450</v>
      </c>
      <c r="L85" s="110"/>
      <c r="M85" s="110"/>
      <c r="N85" s="110"/>
      <c r="O85" s="111"/>
      <c r="P85" s="110">
        <v>350</v>
      </c>
      <c r="Q85" s="110"/>
      <c r="R85" s="110"/>
      <c r="S85" s="111"/>
      <c r="T85" s="110">
        <v>350</v>
      </c>
      <c r="U85" s="110"/>
      <c r="V85" s="110"/>
      <c r="W85" s="111"/>
      <c r="X85" s="3"/>
      <c r="Y85" s="110"/>
      <c r="Z85" s="110"/>
      <c r="AA85" s="110"/>
      <c r="AB85" s="111"/>
    </row>
    <row r="86" spans="1:28" ht="12.75">
      <c r="A86" s="106" t="s">
        <v>202</v>
      </c>
      <c r="B86" s="110">
        <v>350</v>
      </c>
      <c r="C86" s="110"/>
      <c r="D86" s="110"/>
      <c r="E86" s="110"/>
      <c r="F86" s="111"/>
      <c r="G86" s="110">
        <v>350</v>
      </c>
      <c r="H86" s="110"/>
      <c r="I86" s="110"/>
      <c r="J86" s="111"/>
      <c r="K86" s="110">
        <v>350</v>
      </c>
      <c r="L86" s="110"/>
      <c r="M86" s="110"/>
      <c r="N86" s="110"/>
      <c r="O86" s="111"/>
      <c r="P86" s="110">
        <v>350</v>
      </c>
      <c r="Q86" s="110"/>
      <c r="R86" s="110"/>
      <c r="S86" s="111"/>
      <c r="T86" s="110">
        <v>350</v>
      </c>
      <c r="U86" s="110"/>
      <c r="V86" s="110"/>
      <c r="W86" s="111"/>
      <c r="X86" s="3"/>
      <c r="Y86" s="110"/>
      <c r="Z86" s="110"/>
      <c r="AA86" s="110"/>
      <c r="AB86" s="111"/>
    </row>
    <row r="87" spans="1:28" ht="12.75">
      <c r="A87" s="106" t="s">
        <v>456</v>
      </c>
      <c r="B87" s="110">
        <v>150</v>
      </c>
      <c r="C87" s="110"/>
      <c r="D87" s="110"/>
      <c r="E87" s="110"/>
      <c r="F87" s="111"/>
      <c r="G87" s="110">
        <v>150</v>
      </c>
      <c r="H87" s="110"/>
      <c r="I87" s="110"/>
      <c r="J87" s="111"/>
      <c r="K87" s="110">
        <v>150</v>
      </c>
      <c r="L87" s="110"/>
      <c r="M87" s="110"/>
      <c r="N87" s="110"/>
      <c r="O87" s="111"/>
      <c r="P87" s="110">
        <v>150</v>
      </c>
      <c r="Q87" s="110"/>
      <c r="R87" s="110"/>
      <c r="S87" s="111"/>
      <c r="T87" s="110">
        <v>150</v>
      </c>
      <c r="U87" s="110"/>
      <c r="V87" s="110"/>
      <c r="W87" s="111"/>
      <c r="X87" s="3"/>
      <c r="Y87" s="110"/>
      <c r="Z87" s="110"/>
      <c r="AA87" s="110"/>
      <c r="AB87" s="111"/>
    </row>
    <row r="88" spans="1:28" ht="12.75">
      <c r="A88" s="106" t="s">
        <v>204</v>
      </c>
      <c r="B88" s="110">
        <v>150</v>
      </c>
      <c r="C88" s="110"/>
      <c r="D88" s="110"/>
      <c r="E88" s="110"/>
      <c r="F88" s="111"/>
      <c r="G88" s="110">
        <v>150</v>
      </c>
      <c r="H88" s="110"/>
      <c r="I88" s="110"/>
      <c r="J88" s="111"/>
      <c r="K88" s="110">
        <v>150</v>
      </c>
      <c r="L88" s="110"/>
      <c r="M88" s="110"/>
      <c r="N88" s="110"/>
      <c r="O88" s="111"/>
      <c r="P88" s="110">
        <v>150</v>
      </c>
      <c r="Q88" s="110"/>
      <c r="R88" s="110"/>
      <c r="S88" s="111"/>
      <c r="T88" s="110">
        <v>150</v>
      </c>
      <c r="U88" s="110"/>
      <c r="V88" s="110"/>
      <c r="W88" s="111"/>
      <c r="X88" s="3"/>
      <c r="Y88" s="110"/>
      <c r="Z88" s="110"/>
      <c r="AA88" s="110"/>
      <c r="AB88" s="111"/>
    </row>
    <row r="89" spans="1:28" ht="12.75">
      <c r="A89" s="106" t="s">
        <v>202</v>
      </c>
      <c r="B89" s="110">
        <v>350</v>
      </c>
      <c r="C89" s="110"/>
      <c r="D89" s="110"/>
      <c r="E89" s="110"/>
      <c r="F89" s="111"/>
      <c r="G89" s="110">
        <v>350</v>
      </c>
      <c r="H89" s="110"/>
      <c r="I89" s="110"/>
      <c r="J89" s="111"/>
      <c r="K89" s="110">
        <v>350</v>
      </c>
      <c r="L89" s="110"/>
      <c r="M89" s="110"/>
      <c r="N89" s="110"/>
      <c r="O89" s="111"/>
      <c r="P89" s="110">
        <v>350</v>
      </c>
      <c r="Q89" s="110"/>
      <c r="R89" s="110"/>
      <c r="S89" s="111"/>
      <c r="T89" s="110">
        <v>350</v>
      </c>
      <c r="U89" s="110"/>
      <c r="V89" s="110"/>
      <c r="W89" s="111"/>
      <c r="X89" s="3"/>
      <c r="Y89" s="110"/>
      <c r="Z89" s="110"/>
      <c r="AA89" s="110"/>
      <c r="AB89" s="111"/>
    </row>
    <row r="90" spans="1:28" ht="12.75">
      <c r="A90" s="106" t="s">
        <v>206</v>
      </c>
      <c r="B90" s="110"/>
      <c r="C90" s="110"/>
      <c r="D90" s="110"/>
      <c r="E90" s="110"/>
      <c r="F90" s="111"/>
      <c r="G90" s="110"/>
      <c r="H90" s="110"/>
      <c r="I90" s="110"/>
      <c r="J90" s="111"/>
      <c r="K90" s="110"/>
      <c r="L90" s="110"/>
      <c r="M90" s="110"/>
      <c r="N90" s="110"/>
      <c r="O90" s="111"/>
      <c r="P90" s="110"/>
      <c r="Q90" s="110"/>
      <c r="R90" s="110"/>
      <c r="S90" s="111"/>
      <c r="T90" s="110"/>
      <c r="U90" s="110"/>
      <c r="V90" s="110"/>
      <c r="W90" s="111"/>
      <c r="X90" s="3"/>
      <c r="Y90" s="110"/>
      <c r="Z90" s="110"/>
      <c r="AA90" s="110"/>
      <c r="AB90" s="111"/>
    </row>
    <row r="91" spans="1:28" ht="15.75">
      <c r="A91" s="56" t="s">
        <v>59</v>
      </c>
      <c r="B91" s="137"/>
      <c r="C91" s="137"/>
      <c r="D91" s="137"/>
      <c r="E91" s="137"/>
      <c r="F91" s="137"/>
      <c r="G91" s="137"/>
      <c r="H91" s="137"/>
      <c r="I91" s="137"/>
      <c r="J91" s="137"/>
      <c r="K91" s="137"/>
      <c r="L91" s="137"/>
      <c r="M91" s="137"/>
      <c r="N91" s="137"/>
      <c r="O91" s="137"/>
      <c r="P91" s="137"/>
      <c r="Q91" s="137"/>
      <c r="R91" s="137"/>
      <c r="S91" s="137"/>
      <c r="T91" s="137"/>
      <c r="U91" s="137"/>
      <c r="V91" s="137"/>
      <c r="W91" s="137"/>
      <c r="X91" s="137"/>
      <c r="Y91" s="137"/>
      <c r="Z91" s="137"/>
      <c r="AA91" s="137"/>
      <c r="AB91" s="185"/>
    </row>
    <row r="92" spans="1:28" ht="12.75">
      <c r="A92" s="41" t="s">
        <v>60</v>
      </c>
      <c r="B92" s="134"/>
      <c r="C92" s="134"/>
      <c r="D92" s="134"/>
      <c r="E92" s="134"/>
      <c r="F92" s="134"/>
      <c r="G92" s="134"/>
      <c r="H92" s="134"/>
      <c r="I92" s="134"/>
      <c r="J92" s="134"/>
      <c r="K92" s="134"/>
      <c r="L92" s="134"/>
      <c r="M92" s="134"/>
      <c r="N92" s="134"/>
      <c r="O92" s="134"/>
      <c r="P92" s="134"/>
      <c r="Q92" s="134"/>
      <c r="R92" s="134"/>
      <c r="S92" s="134"/>
      <c r="T92" s="134"/>
      <c r="U92" s="134"/>
      <c r="V92" s="134"/>
      <c r="W92" s="134"/>
      <c r="X92" s="134"/>
      <c r="Y92" s="134"/>
      <c r="Z92" s="134"/>
      <c r="AA92" s="134"/>
      <c r="AB92" s="175"/>
    </row>
    <row r="93" spans="1:28" ht="12.75">
      <c r="A93" s="117" t="s">
        <v>211</v>
      </c>
      <c r="B93" s="107">
        <v>150</v>
      </c>
      <c r="C93" s="107"/>
      <c r="D93" s="107"/>
      <c r="E93" s="107"/>
      <c r="F93" s="118"/>
      <c r="G93" s="107">
        <v>150</v>
      </c>
      <c r="H93" s="107"/>
      <c r="I93" s="107"/>
      <c r="J93" s="118"/>
      <c r="K93" s="107">
        <v>150</v>
      </c>
      <c r="L93" s="5"/>
      <c r="M93" s="5"/>
      <c r="N93" s="107"/>
      <c r="O93" s="118"/>
      <c r="P93" s="107">
        <v>150</v>
      </c>
      <c r="Q93" s="107"/>
      <c r="R93" s="107"/>
      <c r="S93" s="118"/>
      <c r="T93" s="107">
        <v>150</v>
      </c>
      <c r="U93" s="107"/>
      <c r="V93" s="107"/>
      <c r="W93" s="118"/>
      <c r="X93" s="5"/>
      <c r="Y93" s="5"/>
      <c r="Z93" s="107"/>
      <c r="AA93" s="107"/>
      <c r="AB93" s="118"/>
    </row>
    <row r="94" spans="1:28" ht="12.75">
      <c r="A94" s="106" t="s">
        <v>207</v>
      </c>
      <c r="B94" s="110">
        <v>1200</v>
      </c>
      <c r="C94" s="110"/>
      <c r="D94" s="110"/>
      <c r="E94" s="110"/>
      <c r="F94" s="111"/>
      <c r="G94" s="110">
        <v>1200</v>
      </c>
      <c r="H94" s="110"/>
      <c r="I94" s="110"/>
      <c r="J94" s="111"/>
      <c r="K94" s="110">
        <v>1200</v>
      </c>
      <c r="L94" s="3"/>
      <c r="M94" s="3"/>
      <c r="N94" s="110"/>
      <c r="O94" s="111"/>
      <c r="P94" s="110">
        <v>1200</v>
      </c>
      <c r="Q94" s="110"/>
      <c r="R94" s="110"/>
      <c r="S94" s="111"/>
      <c r="T94" s="110">
        <v>1200</v>
      </c>
      <c r="U94" s="110"/>
      <c r="V94" s="110"/>
      <c r="W94" s="111"/>
      <c r="X94" s="3"/>
      <c r="Y94" s="3"/>
      <c r="Z94" s="110"/>
      <c r="AA94" s="110"/>
      <c r="AB94" s="111"/>
    </row>
    <row r="95" spans="1:28" ht="12.75">
      <c r="A95" s="2"/>
      <c r="B95" s="110"/>
      <c r="C95" s="110"/>
      <c r="D95" s="110"/>
      <c r="E95" s="110"/>
      <c r="F95" s="111"/>
      <c r="G95" s="110"/>
      <c r="H95" s="110"/>
      <c r="I95" s="110"/>
      <c r="J95" s="111"/>
      <c r="K95" s="110"/>
      <c r="L95" s="3"/>
      <c r="M95" s="3"/>
      <c r="N95" s="110"/>
      <c r="O95" s="111"/>
      <c r="P95" s="110"/>
      <c r="Q95" s="110"/>
      <c r="R95" s="110"/>
      <c r="S95" s="111"/>
      <c r="T95" s="110"/>
      <c r="U95" s="110"/>
      <c r="V95" s="110"/>
      <c r="W95" s="111"/>
      <c r="X95" s="3"/>
      <c r="Y95" s="3"/>
      <c r="Z95" s="110"/>
      <c r="AA95" s="110"/>
      <c r="AB95" s="111"/>
    </row>
    <row r="96" spans="1:28" ht="12.75">
      <c r="A96" s="106"/>
      <c r="B96" s="110"/>
      <c r="C96" s="110"/>
      <c r="D96" s="110"/>
      <c r="E96" s="110"/>
      <c r="F96" s="111"/>
      <c r="G96" s="110"/>
      <c r="H96" s="110"/>
      <c r="I96" s="110"/>
      <c r="J96" s="111"/>
      <c r="K96" s="110"/>
      <c r="L96" s="110"/>
      <c r="M96" s="110"/>
      <c r="N96" s="110"/>
      <c r="O96" s="111"/>
      <c r="P96" s="110"/>
      <c r="Q96" s="110"/>
      <c r="R96" s="110"/>
      <c r="S96" s="111"/>
      <c r="T96" s="110"/>
      <c r="U96" s="110"/>
      <c r="V96" s="110"/>
      <c r="W96" s="111"/>
      <c r="X96" s="109"/>
      <c r="Y96" s="110"/>
      <c r="Z96" s="110"/>
      <c r="AA96" s="110"/>
      <c r="AB96" s="111"/>
    </row>
    <row r="97" spans="1:28" ht="12.75">
      <c r="A97" s="106"/>
      <c r="B97" s="110"/>
      <c r="C97" s="110"/>
      <c r="D97" s="110"/>
      <c r="E97" s="110"/>
      <c r="F97" s="111"/>
      <c r="G97" s="110"/>
      <c r="H97" s="110"/>
      <c r="I97" s="110"/>
      <c r="J97" s="111"/>
      <c r="K97" s="110"/>
      <c r="L97" s="110"/>
      <c r="M97" s="110"/>
      <c r="N97" s="110"/>
      <c r="O97" s="111"/>
      <c r="P97" s="110"/>
      <c r="Q97" s="110"/>
      <c r="R97" s="110"/>
      <c r="S97" s="111"/>
      <c r="T97" s="110"/>
      <c r="U97" s="110"/>
      <c r="V97" s="110"/>
      <c r="W97" s="111"/>
      <c r="X97" s="109"/>
      <c r="Y97" s="110"/>
      <c r="Z97" s="110"/>
      <c r="AA97" s="110"/>
      <c r="AB97" s="111"/>
    </row>
    <row r="98" spans="1:28" ht="12.75">
      <c r="A98" s="106"/>
      <c r="B98" s="110"/>
      <c r="C98" s="110"/>
      <c r="D98" s="110"/>
      <c r="E98" s="110"/>
      <c r="F98" s="111"/>
      <c r="G98" s="110"/>
      <c r="H98" s="110"/>
      <c r="I98" s="110"/>
      <c r="J98" s="111"/>
      <c r="K98" s="110"/>
      <c r="L98" s="110"/>
      <c r="M98" s="110"/>
      <c r="N98" s="110"/>
      <c r="O98" s="111"/>
      <c r="P98" s="110"/>
      <c r="Q98" s="110"/>
      <c r="R98" s="110"/>
      <c r="S98" s="111"/>
      <c r="T98" s="110"/>
      <c r="U98" s="110"/>
      <c r="V98" s="110"/>
      <c r="W98" s="111"/>
      <c r="X98" s="109"/>
      <c r="Y98" s="110"/>
      <c r="Z98" s="110"/>
      <c r="AA98" s="110"/>
      <c r="AB98" s="111"/>
    </row>
    <row r="99" spans="1:28" ht="12.75">
      <c r="A99" s="120"/>
      <c r="B99" s="121"/>
      <c r="C99" s="121"/>
      <c r="D99" s="121"/>
      <c r="E99" s="121"/>
      <c r="F99" s="131"/>
      <c r="G99" s="121"/>
      <c r="H99" s="121"/>
      <c r="I99" s="121"/>
      <c r="J99" s="131"/>
      <c r="K99" s="121"/>
      <c r="L99" s="121"/>
      <c r="M99" s="121"/>
      <c r="N99" s="121"/>
      <c r="O99" s="131"/>
      <c r="P99" s="121"/>
      <c r="Q99" s="121"/>
      <c r="R99" s="121"/>
      <c r="S99" s="131"/>
      <c r="T99" s="121"/>
      <c r="U99" s="121"/>
      <c r="V99" s="121"/>
      <c r="W99" s="131"/>
      <c r="X99" s="132"/>
      <c r="Y99" s="121"/>
      <c r="Z99" s="121"/>
      <c r="AA99" s="121"/>
      <c r="AB99" s="131"/>
    </row>
    <row r="100" spans="1:28" ht="12.75">
      <c r="A100" s="41" t="s">
        <v>61</v>
      </c>
      <c r="B100" s="134"/>
      <c r="C100" s="134"/>
      <c r="D100" s="134"/>
      <c r="E100" s="134"/>
      <c r="F100" s="134"/>
      <c r="G100" s="134"/>
      <c r="H100" s="134"/>
      <c r="I100" s="134"/>
      <c r="J100" s="134"/>
      <c r="K100" s="134"/>
      <c r="L100" s="134"/>
      <c r="M100" s="134"/>
      <c r="N100" s="134"/>
      <c r="O100" s="134"/>
      <c r="P100" s="134"/>
      <c r="Q100" s="134"/>
      <c r="R100" s="134"/>
      <c r="S100" s="134"/>
      <c r="T100" s="134"/>
      <c r="U100" s="134"/>
      <c r="V100" s="134"/>
      <c r="W100" s="134"/>
      <c r="X100" s="134"/>
      <c r="Y100" s="134"/>
      <c r="Z100" s="134"/>
      <c r="AA100" s="134"/>
      <c r="AB100" s="175"/>
    </row>
    <row r="101" spans="1:28" ht="12.75">
      <c r="A101" s="117" t="s">
        <v>213</v>
      </c>
      <c r="B101" s="107">
        <v>500</v>
      </c>
      <c r="C101" s="107"/>
      <c r="D101" s="107"/>
      <c r="E101" s="107"/>
      <c r="F101" s="118"/>
      <c r="G101" s="107">
        <v>500</v>
      </c>
      <c r="H101" s="107"/>
      <c r="I101" s="107"/>
      <c r="J101" s="118"/>
      <c r="K101" s="107"/>
      <c r="L101" s="107"/>
      <c r="M101" s="107"/>
      <c r="N101" s="107"/>
      <c r="O101" s="118"/>
      <c r="P101" s="107"/>
      <c r="Q101" s="107"/>
      <c r="R101" s="107"/>
      <c r="S101" s="118"/>
      <c r="T101" s="107">
        <v>500</v>
      </c>
      <c r="U101" s="107"/>
      <c r="V101" s="107"/>
      <c r="W101" s="118"/>
      <c r="X101" s="108"/>
      <c r="Y101" s="107"/>
      <c r="Z101" s="107"/>
      <c r="AA101" s="107"/>
      <c r="AB101" s="118"/>
    </row>
    <row r="102" spans="1:28" ht="12.75">
      <c r="A102" s="106" t="s">
        <v>686</v>
      </c>
      <c r="B102" s="110">
        <v>500</v>
      </c>
      <c r="C102" s="110"/>
      <c r="D102" s="110"/>
      <c r="E102" s="110"/>
      <c r="F102" s="111"/>
      <c r="G102" s="110">
        <v>840</v>
      </c>
      <c r="H102" s="110"/>
      <c r="I102" s="110"/>
      <c r="J102" s="111"/>
      <c r="K102" s="110">
        <v>840</v>
      </c>
      <c r="L102" s="110"/>
      <c r="M102" s="110"/>
      <c r="N102" s="110"/>
      <c r="O102" s="111"/>
      <c r="P102" s="110">
        <v>840</v>
      </c>
      <c r="Q102" s="110"/>
      <c r="R102" s="110"/>
      <c r="S102" s="111"/>
      <c r="T102" s="110">
        <v>840</v>
      </c>
      <c r="U102" s="110"/>
      <c r="V102" s="110"/>
      <c r="W102" s="111"/>
      <c r="X102" s="109"/>
      <c r="Y102" s="110"/>
      <c r="Z102" s="110"/>
      <c r="AA102" s="110"/>
      <c r="AB102" s="111"/>
    </row>
    <row r="103" spans="1:28" ht="12.75">
      <c r="A103" s="106" t="s">
        <v>63</v>
      </c>
      <c r="B103" s="110">
        <v>500</v>
      </c>
      <c r="C103" s="110"/>
      <c r="D103" s="110"/>
      <c r="E103" s="110"/>
      <c r="F103" s="111"/>
      <c r="G103" s="110">
        <v>500</v>
      </c>
      <c r="H103" s="110"/>
      <c r="I103" s="110"/>
      <c r="J103" s="111"/>
      <c r="K103" s="110"/>
      <c r="L103" s="110"/>
      <c r="M103" s="110"/>
      <c r="N103" s="110"/>
      <c r="O103" s="111"/>
      <c r="P103" s="110"/>
      <c r="Q103" s="110"/>
      <c r="R103" s="110"/>
      <c r="S103" s="111"/>
      <c r="T103" s="110">
        <v>500</v>
      </c>
      <c r="U103" s="110"/>
      <c r="V103" s="110"/>
      <c r="W103" s="111"/>
      <c r="X103" s="109"/>
      <c r="Y103" s="110"/>
      <c r="Z103" s="110"/>
      <c r="AA103" s="110"/>
      <c r="AB103" s="111"/>
    </row>
    <row r="104" spans="1:28" ht="12.75">
      <c r="A104" s="106" t="s">
        <v>687</v>
      </c>
      <c r="B104" s="110">
        <v>200</v>
      </c>
      <c r="C104" s="110"/>
      <c r="D104" s="110"/>
      <c r="E104" s="110"/>
      <c r="F104" s="111"/>
      <c r="G104" s="110">
        <v>300</v>
      </c>
      <c r="H104" s="110"/>
      <c r="I104" s="110"/>
      <c r="J104" s="111"/>
      <c r="K104" s="110">
        <v>300</v>
      </c>
      <c r="L104" s="110"/>
      <c r="M104" s="110"/>
      <c r="N104" s="110"/>
      <c r="O104" s="111"/>
      <c r="P104" s="110">
        <v>300</v>
      </c>
      <c r="Q104" s="110"/>
      <c r="R104" s="110"/>
      <c r="S104" s="111"/>
      <c r="T104" s="110">
        <v>300</v>
      </c>
      <c r="U104" s="110"/>
      <c r="V104" s="110"/>
      <c r="W104" s="111"/>
      <c r="X104" s="109"/>
      <c r="Y104" s="110"/>
      <c r="Z104" s="110"/>
      <c r="AA104" s="110"/>
      <c r="AB104" s="111"/>
    </row>
    <row r="105" spans="1:28" ht="12.75">
      <c r="A105" s="133" t="s">
        <v>689</v>
      </c>
      <c r="B105" s="110">
        <v>250</v>
      </c>
      <c r="C105" s="110"/>
      <c r="D105" s="110"/>
      <c r="E105" s="110"/>
      <c r="F105" s="111"/>
      <c r="G105" s="110">
        <v>250</v>
      </c>
      <c r="H105" s="110"/>
      <c r="I105" s="110"/>
      <c r="J105" s="111"/>
      <c r="K105" s="110">
        <v>250</v>
      </c>
      <c r="L105" s="110"/>
      <c r="M105" s="110"/>
      <c r="N105" s="110"/>
      <c r="O105" s="111"/>
      <c r="P105" s="110">
        <v>250</v>
      </c>
      <c r="Q105" s="110"/>
      <c r="R105" s="110"/>
      <c r="S105" s="111"/>
      <c r="T105" s="110">
        <v>250</v>
      </c>
      <c r="U105" s="110"/>
      <c r="V105" s="110"/>
      <c r="W105" s="111"/>
      <c r="X105" s="109"/>
      <c r="Y105" s="110"/>
      <c r="Z105" s="110"/>
      <c r="AA105" s="110"/>
      <c r="AB105" s="111"/>
    </row>
    <row r="106" spans="1:28" ht="12.75">
      <c r="A106" s="133" t="s">
        <v>690</v>
      </c>
      <c r="B106" s="110">
        <v>100</v>
      </c>
      <c r="C106" s="110"/>
      <c r="D106" s="110"/>
      <c r="E106" s="110"/>
      <c r="F106" s="111"/>
      <c r="G106" s="110">
        <v>100</v>
      </c>
      <c r="H106" s="110"/>
      <c r="I106" s="110"/>
      <c r="J106" s="111"/>
      <c r="K106" s="110">
        <v>100</v>
      </c>
      <c r="L106" s="110"/>
      <c r="M106" s="110"/>
      <c r="N106" s="110"/>
      <c r="O106" s="111"/>
      <c r="P106" s="110">
        <v>100</v>
      </c>
      <c r="Q106" s="110"/>
      <c r="R106" s="110"/>
      <c r="S106" s="111"/>
      <c r="T106" s="110">
        <v>100</v>
      </c>
      <c r="U106" s="110"/>
      <c r="V106" s="110"/>
      <c r="W106" s="111"/>
      <c r="X106" s="109"/>
      <c r="Y106" s="110"/>
      <c r="Z106" s="110"/>
      <c r="AA106" s="110"/>
      <c r="AB106" s="111"/>
    </row>
    <row r="107" spans="1:28" ht="12.75">
      <c r="A107" s="133" t="s">
        <v>691</v>
      </c>
      <c r="B107" s="110" t="s">
        <v>692</v>
      </c>
      <c r="C107" s="110"/>
      <c r="D107" s="110"/>
      <c r="E107" s="110"/>
      <c r="F107" s="111"/>
      <c r="G107" s="110" t="s">
        <v>692</v>
      </c>
      <c r="H107" s="110"/>
      <c r="I107" s="110"/>
      <c r="J107" s="111"/>
      <c r="K107" s="110" t="s">
        <v>692</v>
      </c>
      <c r="L107" s="110"/>
      <c r="M107" s="110"/>
      <c r="N107" s="110"/>
      <c r="O107" s="111"/>
      <c r="P107" s="110"/>
      <c r="Q107" s="110"/>
      <c r="R107" s="110"/>
      <c r="S107" s="111"/>
      <c r="T107" s="110"/>
      <c r="U107" s="110"/>
      <c r="V107" s="110"/>
      <c r="W107" s="111"/>
      <c r="X107" s="109"/>
      <c r="Y107" s="110"/>
      <c r="Z107" s="110"/>
      <c r="AA107" s="110"/>
      <c r="AB107" s="111"/>
    </row>
    <row r="108" spans="1:28" ht="12.75">
      <c r="A108" s="133" t="s">
        <v>699</v>
      </c>
      <c r="B108" s="110">
        <v>200</v>
      </c>
      <c r="C108" s="110"/>
      <c r="D108" s="110"/>
      <c r="E108" s="110"/>
      <c r="F108" s="111"/>
      <c r="G108" s="110">
        <v>200</v>
      </c>
      <c r="H108" s="110"/>
      <c r="I108" s="110"/>
      <c r="J108" s="111"/>
      <c r="K108" s="110">
        <v>200</v>
      </c>
      <c r="L108" s="110"/>
      <c r="M108" s="110"/>
      <c r="N108" s="110"/>
      <c r="O108" s="111"/>
      <c r="P108" s="110">
        <v>200</v>
      </c>
      <c r="Q108" s="110"/>
      <c r="R108" s="110"/>
      <c r="S108" s="111"/>
      <c r="T108" s="110">
        <v>200</v>
      </c>
      <c r="U108" s="110"/>
      <c r="V108" s="110"/>
      <c r="W108" s="111"/>
      <c r="X108" s="109">
        <v>200</v>
      </c>
      <c r="Y108" s="110"/>
      <c r="Z108" s="110"/>
      <c r="AA108" s="110"/>
      <c r="AB108" s="111"/>
    </row>
    <row r="109" spans="1:28" ht="12.75">
      <c r="A109" s="133" t="s">
        <v>698</v>
      </c>
      <c r="B109" s="110">
        <v>250</v>
      </c>
      <c r="C109" s="110"/>
      <c r="D109" s="110"/>
      <c r="E109" s="110"/>
      <c r="F109" s="111"/>
      <c r="G109" s="110">
        <v>250</v>
      </c>
      <c r="H109" s="110"/>
      <c r="I109" s="110"/>
      <c r="J109" s="111"/>
      <c r="K109" s="110">
        <v>250</v>
      </c>
      <c r="L109" s="110"/>
      <c r="M109" s="110"/>
      <c r="N109" s="110"/>
      <c r="O109" s="111"/>
      <c r="P109" s="110">
        <v>250</v>
      </c>
      <c r="Q109" s="110"/>
      <c r="R109" s="110"/>
      <c r="S109" s="111"/>
      <c r="T109" s="110">
        <v>250</v>
      </c>
      <c r="U109" s="110"/>
      <c r="V109" s="110"/>
      <c r="W109" s="111"/>
      <c r="X109" s="109"/>
      <c r="Y109" s="110"/>
      <c r="Z109" s="110"/>
      <c r="AA109" s="110"/>
      <c r="AB109" s="111"/>
    </row>
    <row r="110" spans="1:28" ht="12.75">
      <c r="A110" s="133" t="s">
        <v>697</v>
      </c>
      <c r="B110" s="110">
        <v>250</v>
      </c>
      <c r="C110" s="110"/>
      <c r="D110" s="110"/>
      <c r="E110" s="110"/>
      <c r="F110" s="111"/>
      <c r="G110" s="110">
        <v>250</v>
      </c>
      <c r="H110" s="110"/>
      <c r="I110" s="110"/>
      <c r="J110" s="111"/>
      <c r="K110" s="110">
        <v>250</v>
      </c>
      <c r="L110" s="110"/>
      <c r="M110" s="110"/>
      <c r="N110" s="110"/>
      <c r="O110" s="111"/>
      <c r="P110" s="110">
        <v>250</v>
      </c>
      <c r="Q110" s="110"/>
      <c r="R110" s="110"/>
      <c r="S110" s="111"/>
      <c r="T110" s="110">
        <v>250</v>
      </c>
      <c r="U110" s="110"/>
      <c r="V110" s="110"/>
      <c r="W110" s="111"/>
      <c r="X110" s="109"/>
      <c r="Y110" s="110"/>
      <c r="Z110" s="110"/>
      <c r="AA110" s="110"/>
      <c r="AB110" s="111"/>
    </row>
    <row r="111" spans="1:28" ht="12.75">
      <c r="A111" s="133" t="s">
        <v>696</v>
      </c>
      <c r="B111" s="110">
        <v>350</v>
      </c>
      <c r="C111" s="110"/>
      <c r="D111" s="110"/>
      <c r="E111" s="110"/>
      <c r="F111" s="111"/>
      <c r="G111" s="110">
        <v>350</v>
      </c>
      <c r="H111" s="110"/>
      <c r="I111" s="110"/>
      <c r="J111" s="111"/>
      <c r="K111" s="110">
        <v>350</v>
      </c>
      <c r="L111" s="110"/>
      <c r="M111" s="110"/>
      <c r="N111" s="110"/>
      <c r="O111" s="111"/>
      <c r="P111" s="110">
        <v>350</v>
      </c>
      <c r="Q111" s="110"/>
      <c r="R111" s="110"/>
      <c r="S111" s="111"/>
      <c r="T111" s="110">
        <v>350</v>
      </c>
      <c r="U111" s="110"/>
      <c r="V111" s="110"/>
      <c r="W111" s="111"/>
      <c r="X111" s="109"/>
      <c r="Y111" s="110"/>
      <c r="Z111" s="110"/>
      <c r="AA111" s="110"/>
      <c r="AB111" s="111"/>
    </row>
    <row r="112" spans="1:28" ht="12.75">
      <c r="A112" s="133" t="s">
        <v>695</v>
      </c>
      <c r="B112" s="110">
        <v>200</v>
      </c>
      <c r="C112" s="110"/>
      <c r="D112" s="110"/>
      <c r="E112" s="110"/>
      <c r="F112" s="111"/>
      <c r="G112" s="110">
        <v>200</v>
      </c>
      <c r="H112" s="110"/>
      <c r="I112" s="110"/>
      <c r="J112" s="111"/>
      <c r="K112" s="110">
        <v>200</v>
      </c>
      <c r="L112" s="110"/>
      <c r="M112" s="110"/>
      <c r="N112" s="110"/>
      <c r="O112" s="111"/>
      <c r="P112" s="110">
        <v>200</v>
      </c>
      <c r="Q112" s="110"/>
      <c r="R112" s="110"/>
      <c r="S112" s="111"/>
      <c r="T112" s="110">
        <v>200</v>
      </c>
      <c r="U112" s="110"/>
      <c r="V112" s="110"/>
      <c r="W112" s="111"/>
      <c r="X112" s="109">
        <v>200</v>
      </c>
      <c r="Y112" s="110"/>
      <c r="Z112" s="110"/>
      <c r="AA112" s="110"/>
      <c r="AB112" s="111"/>
    </row>
    <row r="113" spans="1:28" ht="12.75">
      <c r="A113" s="133" t="s">
        <v>694</v>
      </c>
      <c r="B113" s="110">
        <v>200</v>
      </c>
      <c r="C113" s="110"/>
      <c r="D113" s="110"/>
      <c r="E113" s="110"/>
      <c r="F113" s="111"/>
      <c r="G113" s="110">
        <v>200</v>
      </c>
      <c r="H113" s="110"/>
      <c r="I113" s="110"/>
      <c r="J113" s="111"/>
      <c r="K113" s="110">
        <v>200</v>
      </c>
      <c r="L113" s="110"/>
      <c r="M113" s="110"/>
      <c r="N113" s="110"/>
      <c r="O113" s="111"/>
      <c r="P113" s="110">
        <v>200</v>
      </c>
      <c r="Q113" s="110"/>
      <c r="R113" s="110"/>
      <c r="S113" s="111"/>
      <c r="T113" s="110"/>
      <c r="U113" s="110"/>
      <c r="V113" s="110"/>
      <c r="W113" s="111"/>
      <c r="X113" s="109"/>
      <c r="Y113" s="110"/>
      <c r="Z113" s="110"/>
      <c r="AA113" s="110"/>
      <c r="AB113" s="111"/>
    </row>
    <row r="114" spans="1:28" ht="12.75">
      <c r="A114" s="133" t="s">
        <v>693</v>
      </c>
      <c r="B114" s="110">
        <v>1500</v>
      </c>
      <c r="C114" s="110"/>
      <c r="D114" s="110"/>
      <c r="E114" s="110"/>
      <c r="F114" s="111"/>
      <c r="G114" s="110">
        <v>1500</v>
      </c>
      <c r="H114" s="110"/>
      <c r="I114" s="110"/>
      <c r="J114" s="111"/>
      <c r="K114" s="110">
        <v>1500</v>
      </c>
      <c r="L114" s="110"/>
      <c r="M114" s="110"/>
      <c r="N114" s="110"/>
      <c r="O114" s="111"/>
      <c r="P114" s="110">
        <v>1500</v>
      </c>
      <c r="Q114" s="110"/>
      <c r="R114" s="110"/>
      <c r="S114" s="111"/>
      <c r="T114" s="110">
        <v>1500</v>
      </c>
      <c r="U114" s="110"/>
      <c r="V114" s="110"/>
      <c r="W114" s="111"/>
      <c r="X114" s="109"/>
      <c r="Y114" s="110"/>
      <c r="Z114" s="110"/>
      <c r="AA114" s="110"/>
      <c r="AB114" s="111"/>
    </row>
    <row r="115" spans="1:28" ht="12.75">
      <c r="A115" s="133" t="s">
        <v>688</v>
      </c>
      <c r="B115" s="110">
        <v>500</v>
      </c>
      <c r="C115" s="110"/>
      <c r="D115" s="110"/>
      <c r="E115" s="110"/>
      <c r="F115" s="111"/>
      <c r="G115" s="110">
        <v>500</v>
      </c>
      <c r="H115" s="110"/>
      <c r="I115" s="110"/>
      <c r="J115" s="111"/>
      <c r="K115" s="110">
        <v>500</v>
      </c>
      <c r="L115" s="110"/>
      <c r="M115" s="110"/>
      <c r="N115" s="110"/>
      <c r="O115" s="111"/>
      <c r="P115" s="110">
        <v>500</v>
      </c>
      <c r="Q115" s="110"/>
      <c r="R115" s="110"/>
      <c r="S115" s="111"/>
      <c r="T115" s="110"/>
      <c r="U115" s="110"/>
      <c r="V115" s="110"/>
      <c r="W115" s="111"/>
      <c r="X115" s="109"/>
      <c r="Y115" s="110"/>
      <c r="Z115" s="110"/>
      <c r="AA115" s="110"/>
      <c r="AB115" s="111"/>
    </row>
    <row r="116" spans="1:28" ht="12.75">
      <c r="A116" s="41" t="s">
        <v>158</v>
      </c>
      <c r="B116" s="134"/>
      <c r="C116" s="134"/>
      <c r="D116" s="134"/>
      <c r="E116" s="134"/>
      <c r="F116" s="134"/>
      <c r="G116" s="134"/>
      <c r="H116" s="134"/>
      <c r="I116" s="134"/>
      <c r="J116" s="134"/>
      <c r="K116" s="134"/>
      <c r="L116" s="134"/>
      <c r="M116" s="134"/>
      <c r="N116" s="134"/>
      <c r="O116" s="134"/>
      <c r="P116" s="134"/>
      <c r="Q116" s="134"/>
      <c r="R116" s="134"/>
      <c r="S116" s="134"/>
      <c r="T116" s="134"/>
      <c r="U116" s="134"/>
      <c r="V116" s="134"/>
      <c r="W116" s="134"/>
      <c r="X116" s="134"/>
      <c r="Y116" s="134"/>
      <c r="Z116" s="134"/>
      <c r="AA116" s="134"/>
      <c r="AB116" s="175"/>
    </row>
    <row r="117" spans="1:28" ht="12.75">
      <c r="A117" s="117" t="s">
        <v>713</v>
      </c>
      <c r="B117" s="107"/>
      <c r="C117" s="107"/>
      <c r="D117" s="107"/>
      <c r="E117" s="107"/>
      <c r="F117" s="118"/>
      <c r="G117" s="107"/>
      <c r="H117" s="107"/>
      <c r="I117" s="107"/>
      <c r="J117" s="118"/>
      <c r="K117" s="107"/>
      <c r="L117" s="107"/>
      <c r="M117" s="107"/>
      <c r="N117" s="107"/>
      <c r="O117" s="118"/>
      <c r="P117" s="107"/>
      <c r="Q117" s="107"/>
      <c r="R117" s="107"/>
      <c r="S117" s="118"/>
      <c r="T117" s="107"/>
      <c r="U117" s="107"/>
      <c r="V117" s="107"/>
      <c r="W117" s="118"/>
      <c r="X117" s="5"/>
      <c r="Y117" s="107"/>
      <c r="Z117" s="107"/>
      <c r="AA117" s="107"/>
      <c r="AB117" s="118"/>
    </row>
    <row r="118" spans="1:28" ht="12.75">
      <c r="A118" s="106" t="s">
        <v>215</v>
      </c>
      <c r="B118" s="110"/>
      <c r="C118" s="110"/>
      <c r="D118" s="110"/>
      <c r="E118" s="110"/>
      <c r="F118" s="111"/>
      <c r="G118" s="110"/>
      <c r="H118" s="110"/>
      <c r="I118" s="110"/>
      <c r="J118" s="111"/>
      <c r="K118" s="110"/>
      <c r="L118" s="110"/>
      <c r="M118" s="110"/>
      <c r="N118" s="110"/>
      <c r="O118" s="111"/>
      <c r="P118" s="110"/>
      <c r="Q118" s="110"/>
      <c r="R118" s="110"/>
      <c r="S118" s="111"/>
      <c r="T118" s="110"/>
      <c r="U118" s="110"/>
      <c r="V118" s="110"/>
      <c r="W118" s="111"/>
      <c r="X118" s="3"/>
      <c r="Y118" s="110"/>
      <c r="Z118" s="110"/>
      <c r="AA118" s="110"/>
      <c r="AB118" s="111"/>
    </row>
    <row r="119" spans="1:28" ht="12.75">
      <c r="A119" s="106" t="s">
        <v>216</v>
      </c>
      <c r="B119" s="110"/>
      <c r="C119" s="110"/>
      <c r="D119" s="110"/>
      <c r="E119" s="110"/>
      <c r="F119" s="111"/>
      <c r="G119" s="110"/>
      <c r="H119" s="110"/>
      <c r="I119" s="110"/>
      <c r="J119" s="111"/>
      <c r="K119" s="110"/>
      <c r="L119" s="110"/>
      <c r="M119" s="110"/>
      <c r="N119" s="110"/>
      <c r="O119" s="111"/>
      <c r="P119" s="110"/>
      <c r="Q119" s="110"/>
      <c r="R119" s="110"/>
      <c r="S119" s="111"/>
      <c r="T119" s="110"/>
      <c r="U119" s="110"/>
      <c r="V119" s="110"/>
      <c r="W119" s="111"/>
      <c r="X119" s="3"/>
      <c r="Y119" s="3"/>
      <c r="Z119" s="3"/>
      <c r="AA119" s="110"/>
      <c r="AB119" s="111"/>
    </row>
    <row r="120" spans="1:28" ht="12.75">
      <c r="A120" s="106" t="s">
        <v>217</v>
      </c>
      <c r="B120" s="110"/>
      <c r="C120" s="110"/>
      <c r="D120" s="110"/>
      <c r="E120" s="110"/>
      <c r="F120" s="111"/>
      <c r="G120" s="110"/>
      <c r="H120" s="110"/>
      <c r="I120" s="110"/>
      <c r="J120" s="111"/>
      <c r="K120" s="110"/>
      <c r="L120" s="110"/>
      <c r="M120" s="110"/>
      <c r="N120" s="110"/>
      <c r="O120" s="111"/>
      <c r="P120" s="110"/>
      <c r="Q120" s="110"/>
      <c r="R120" s="110"/>
      <c r="S120" s="111"/>
      <c r="T120" s="110"/>
      <c r="U120" s="110"/>
      <c r="V120" s="110"/>
      <c r="W120" s="111"/>
      <c r="X120" s="3"/>
      <c r="Y120" s="110"/>
      <c r="Z120" s="110"/>
      <c r="AA120" s="110"/>
      <c r="AB120" s="111"/>
    </row>
    <row r="121" spans="1:28" ht="12.75">
      <c r="A121" s="106" t="s">
        <v>218</v>
      </c>
      <c r="B121" s="110"/>
      <c r="C121" s="110"/>
      <c r="D121" s="110"/>
      <c r="E121" s="110"/>
      <c r="F121" s="111"/>
      <c r="G121" s="110"/>
      <c r="H121" s="110"/>
      <c r="I121" s="110"/>
      <c r="J121" s="111"/>
      <c r="K121" s="110"/>
      <c r="L121" s="110"/>
      <c r="M121" s="110"/>
      <c r="N121" s="110"/>
      <c r="O121" s="111"/>
      <c r="P121" s="110"/>
      <c r="Q121" s="110"/>
      <c r="R121" s="110"/>
      <c r="S121" s="111"/>
      <c r="T121" s="110"/>
      <c r="U121" s="110"/>
      <c r="V121" s="110"/>
      <c r="W121" s="111"/>
      <c r="X121" s="3"/>
      <c r="Y121" s="110"/>
      <c r="Z121" s="110"/>
      <c r="AA121" s="110"/>
      <c r="AB121" s="111"/>
    </row>
    <row r="122" spans="1:28" ht="12.75">
      <c r="A122" s="106" t="s">
        <v>219</v>
      </c>
      <c r="B122" s="110"/>
      <c r="C122" s="110"/>
      <c r="D122" s="110"/>
      <c r="E122" s="110"/>
      <c r="F122" s="111"/>
      <c r="G122" s="110"/>
      <c r="H122" s="110"/>
      <c r="I122" s="110"/>
      <c r="J122" s="111"/>
      <c r="K122" s="110">
        <v>300</v>
      </c>
      <c r="L122" s="110"/>
      <c r="M122" s="110"/>
      <c r="N122" s="110"/>
      <c r="O122" s="111"/>
      <c r="P122" s="110"/>
      <c r="Q122" s="110"/>
      <c r="R122" s="110"/>
      <c r="S122" s="111"/>
      <c r="T122" s="110"/>
      <c r="U122" s="110"/>
      <c r="V122" s="110"/>
      <c r="W122" s="111"/>
      <c r="X122" s="3"/>
      <c r="Y122" s="110"/>
      <c r="Z122" s="110"/>
      <c r="AA122" s="110"/>
      <c r="AB122" s="111"/>
    </row>
    <row r="123" spans="1:28" ht="12.75">
      <c r="A123" s="106" t="s">
        <v>220</v>
      </c>
      <c r="B123" s="110"/>
      <c r="C123" s="110"/>
      <c r="D123" s="110"/>
      <c r="E123" s="110"/>
      <c r="F123" s="111"/>
      <c r="G123" s="110"/>
      <c r="H123" s="110"/>
      <c r="I123" s="110"/>
      <c r="J123" s="111"/>
      <c r="K123" s="110"/>
      <c r="L123" s="110"/>
      <c r="M123" s="110"/>
      <c r="N123" s="110"/>
      <c r="O123" s="111"/>
      <c r="P123" s="110"/>
      <c r="Q123" s="110"/>
      <c r="R123" s="110"/>
      <c r="S123" s="111"/>
      <c r="T123" s="110"/>
      <c r="U123" s="110"/>
      <c r="V123" s="110"/>
      <c r="W123" s="111"/>
      <c r="X123" s="3"/>
      <c r="Y123" s="110"/>
      <c r="Z123" s="110"/>
      <c r="AA123" s="110"/>
      <c r="AB123" s="111"/>
    </row>
    <row r="124" spans="1:28" ht="12.75">
      <c r="A124" s="106" t="s">
        <v>221</v>
      </c>
      <c r="B124" s="110"/>
      <c r="C124" s="110"/>
      <c r="D124" s="110"/>
      <c r="E124" s="110"/>
      <c r="F124" s="111"/>
      <c r="G124" s="110"/>
      <c r="H124" s="110"/>
      <c r="I124" s="110"/>
      <c r="J124" s="111"/>
      <c r="K124" s="110"/>
      <c r="L124" s="110"/>
      <c r="M124" s="110"/>
      <c r="N124" s="110"/>
      <c r="O124" s="111"/>
      <c r="P124" s="110"/>
      <c r="Q124" s="110"/>
      <c r="R124" s="110"/>
      <c r="S124" s="111"/>
      <c r="T124" s="110"/>
      <c r="U124" s="110"/>
      <c r="V124" s="110"/>
      <c r="W124" s="111"/>
      <c r="X124" s="3"/>
      <c r="Y124" s="110"/>
      <c r="Z124" s="110"/>
      <c r="AA124" s="110"/>
      <c r="AB124" s="111"/>
    </row>
    <row r="125" spans="1:28" ht="12.75">
      <c r="A125" s="106" t="s">
        <v>222</v>
      </c>
      <c r="B125" s="110"/>
      <c r="C125" s="110"/>
      <c r="D125" s="110"/>
      <c r="E125" s="110"/>
      <c r="F125" s="111"/>
      <c r="G125" s="110"/>
      <c r="H125" s="110"/>
      <c r="I125" s="110"/>
      <c r="J125" s="111"/>
      <c r="K125" s="110"/>
      <c r="L125" s="110"/>
      <c r="M125" s="110"/>
      <c r="N125" s="110"/>
      <c r="O125" s="111"/>
      <c r="P125" s="110"/>
      <c r="Q125" s="110"/>
      <c r="R125" s="110"/>
      <c r="S125" s="111"/>
      <c r="T125" s="110"/>
      <c r="U125" s="110"/>
      <c r="V125" s="110"/>
      <c r="W125" s="111"/>
      <c r="X125" s="3"/>
      <c r="Y125" s="110"/>
      <c r="Z125" s="110"/>
      <c r="AA125" s="110"/>
      <c r="AB125" s="111"/>
    </row>
    <row r="126" spans="1:28" ht="12.75">
      <c r="A126" s="106" t="s">
        <v>223</v>
      </c>
      <c r="B126" s="110"/>
      <c r="C126" s="110"/>
      <c r="D126" s="110"/>
      <c r="E126" s="110"/>
      <c r="F126" s="111"/>
      <c r="G126" s="110"/>
      <c r="H126" s="110"/>
      <c r="I126" s="110"/>
      <c r="J126" s="111"/>
      <c r="K126" s="110"/>
      <c r="L126" s="110"/>
      <c r="M126" s="110"/>
      <c r="N126" s="110"/>
      <c r="O126" s="111"/>
      <c r="P126" s="110"/>
      <c r="Q126" s="110"/>
      <c r="R126" s="110"/>
      <c r="S126" s="111"/>
      <c r="T126" s="110"/>
      <c r="U126" s="110"/>
      <c r="V126" s="110"/>
      <c r="W126" s="111"/>
      <c r="X126" s="109"/>
      <c r="Y126" s="110"/>
      <c r="Z126" s="110"/>
      <c r="AA126" s="110"/>
      <c r="AB126" s="111"/>
    </row>
    <row r="127" spans="1:28" ht="12.75">
      <c r="A127" s="106" t="s">
        <v>224</v>
      </c>
      <c r="B127" s="110"/>
      <c r="C127" s="110"/>
      <c r="D127" s="110"/>
      <c r="E127" s="110"/>
      <c r="F127" s="111"/>
      <c r="G127" s="110"/>
      <c r="H127" s="110"/>
      <c r="I127" s="110"/>
      <c r="J127" s="111"/>
      <c r="K127" s="110"/>
      <c r="L127" s="110"/>
      <c r="M127" s="110"/>
      <c r="N127" s="110"/>
      <c r="O127" s="111"/>
      <c r="P127" s="110"/>
      <c r="Q127" s="110"/>
      <c r="R127" s="110"/>
      <c r="S127" s="111"/>
      <c r="T127" s="110"/>
      <c r="U127" s="110"/>
      <c r="V127" s="110"/>
      <c r="W127" s="111"/>
      <c r="X127" s="109"/>
      <c r="Y127" s="110"/>
      <c r="Z127" s="110"/>
      <c r="AA127" s="110"/>
      <c r="AB127" s="111"/>
    </row>
    <row r="128" spans="1:28" ht="12.75">
      <c r="A128" s="106" t="s">
        <v>405</v>
      </c>
      <c r="B128" s="110"/>
      <c r="C128" s="110"/>
      <c r="D128" s="110"/>
      <c r="E128" s="110"/>
      <c r="F128" s="111"/>
      <c r="G128" s="110"/>
      <c r="H128" s="110"/>
      <c r="I128" s="110"/>
      <c r="J128" s="111"/>
      <c r="K128" s="110"/>
      <c r="L128" s="110"/>
      <c r="M128" s="110"/>
      <c r="N128" s="110"/>
      <c r="O128" s="111"/>
      <c r="P128" s="110"/>
      <c r="Q128" s="110"/>
      <c r="R128" s="110"/>
      <c r="S128" s="111"/>
      <c r="T128" s="110"/>
      <c r="U128" s="110"/>
      <c r="V128" s="110"/>
      <c r="W128" s="111"/>
      <c r="X128" s="109"/>
      <c r="Y128" s="110"/>
      <c r="Z128" s="110"/>
      <c r="AA128" s="110"/>
      <c r="AB128" s="111"/>
    </row>
    <row r="129" spans="1:28" ht="12.75">
      <c r="A129" s="106" t="s">
        <v>225</v>
      </c>
      <c r="B129" s="110"/>
      <c r="C129" s="110"/>
      <c r="D129" s="110"/>
      <c r="E129" s="110"/>
      <c r="F129" s="111"/>
      <c r="G129" s="110"/>
      <c r="H129" s="110"/>
      <c r="I129" s="110"/>
      <c r="J129" s="111"/>
      <c r="K129" s="110"/>
      <c r="L129" s="110"/>
      <c r="M129" s="110"/>
      <c r="N129" s="110"/>
      <c r="O129" s="111"/>
      <c r="P129" s="110"/>
      <c r="Q129" s="110"/>
      <c r="R129" s="110"/>
      <c r="S129" s="111"/>
      <c r="T129" s="110"/>
      <c r="U129" s="110"/>
      <c r="V129" s="110"/>
      <c r="W129" s="111"/>
      <c r="X129" s="109"/>
      <c r="Y129" s="110"/>
      <c r="Z129" s="110"/>
      <c r="AA129" s="110"/>
      <c r="AB129" s="111"/>
    </row>
    <row r="130" spans="1:28" ht="12.75">
      <c r="A130" s="120" t="s">
        <v>590</v>
      </c>
      <c r="B130" s="121"/>
      <c r="C130" s="121"/>
      <c r="D130" s="121"/>
      <c r="E130" s="121"/>
      <c r="F130" s="131"/>
      <c r="G130" s="121"/>
      <c r="H130" s="121"/>
      <c r="I130" s="121"/>
      <c r="J130" s="131"/>
      <c r="K130" s="121"/>
      <c r="L130" s="121"/>
      <c r="M130" s="121"/>
      <c r="N130" s="121"/>
      <c r="O130" s="131"/>
      <c r="P130" s="121"/>
      <c r="Q130" s="121"/>
      <c r="R130" s="121"/>
      <c r="S130" s="131"/>
      <c r="T130" s="121"/>
      <c r="U130" s="121"/>
      <c r="V130" s="121"/>
      <c r="W130" s="131"/>
      <c r="X130" s="132"/>
      <c r="Y130" s="121"/>
      <c r="Z130" s="121"/>
      <c r="AA130" s="121"/>
      <c r="AB130" s="131"/>
    </row>
    <row r="131" spans="1:28" ht="12.75">
      <c r="A131" s="120" t="s">
        <v>641</v>
      </c>
      <c r="B131" s="121"/>
      <c r="C131" s="121"/>
      <c r="D131" s="121"/>
      <c r="E131" s="121"/>
      <c r="F131" s="131"/>
      <c r="G131" s="121"/>
      <c r="H131" s="121"/>
      <c r="I131" s="121"/>
      <c r="J131" s="131"/>
      <c r="K131" s="121"/>
      <c r="L131" s="121"/>
      <c r="M131" s="121"/>
      <c r="N131" s="121"/>
      <c r="O131" s="131"/>
      <c r="P131" s="121"/>
      <c r="Q131" s="121"/>
      <c r="R131" s="121"/>
      <c r="S131" s="131"/>
      <c r="T131" s="121"/>
      <c r="U131" s="121"/>
      <c r="V131" s="121"/>
      <c r="W131" s="131"/>
      <c r="X131" s="132"/>
      <c r="Y131" s="132"/>
      <c r="Z131" s="132"/>
      <c r="AA131" s="121"/>
      <c r="AB131" s="131"/>
    </row>
    <row r="132" spans="1:28" ht="12.75">
      <c r="A132" s="41"/>
      <c r="B132" s="134"/>
      <c r="C132" s="134"/>
      <c r="D132" s="134"/>
      <c r="E132" s="134"/>
      <c r="F132" s="134"/>
      <c r="G132" s="134"/>
      <c r="H132" s="134"/>
      <c r="I132" s="134"/>
      <c r="J132" s="134"/>
      <c r="K132" s="134"/>
      <c r="L132" s="134"/>
      <c r="M132" s="134"/>
      <c r="N132" s="134"/>
      <c r="O132" s="134"/>
      <c r="P132" s="134"/>
      <c r="Q132" s="134"/>
      <c r="R132" s="134"/>
      <c r="S132" s="134"/>
      <c r="T132" s="134"/>
      <c r="U132" s="134"/>
      <c r="V132" s="134"/>
      <c r="W132" s="134"/>
      <c r="X132" s="134"/>
      <c r="Y132" s="134"/>
      <c r="Z132" s="134"/>
      <c r="AA132" s="134"/>
      <c r="AB132" s="175"/>
    </row>
    <row r="133" spans="1:28" ht="12.75">
      <c r="A133" s="117" t="s">
        <v>520</v>
      </c>
      <c r="B133" s="107">
        <v>200</v>
      </c>
      <c r="C133" s="107"/>
      <c r="D133" s="107"/>
      <c r="E133" s="107"/>
      <c r="F133" s="118"/>
      <c r="G133" s="107">
        <v>200</v>
      </c>
      <c r="H133" s="107"/>
      <c r="I133" s="107"/>
      <c r="J133" s="118"/>
      <c r="K133" s="107">
        <v>200</v>
      </c>
      <c r="L133" s="107"/>
      <c r="M133" s="107"/>
      <c r="N133" s="107"/>
      <c r="O133" s="118"/>
      <c r="P133" s="107">
        <v>200</v>
      </c>
      <c r="Q133" s="107"/>
      <c r="R133" s="107"/>
      <c r="S133" s="118"/>
      <c r="T133" s="107">
        <v>200</v>
      </c>
      <c r="U133" s="107"/>
      <c r="V133" s="107"/>
      <c r="W133" s="118"/>
      <c r="X133" s="5">
        <v>200</v>
      </c>
      <c r="Y133" s="107"/>
      <c r="Z133" s="107"/>
      <c r="AA133" s="107"/>
      <c r="AB133" s="118"/>
    </row>
    <row r="134" spans="1:28" ht="12.75" hidden="1">
      <c r="A134" s="106"/>
      <c r="B134" s="110"/>
      <c r="C134" s="110"/>
      <c r="D134" s="110"/>
      <c r="E134" s="110"/>
      <c r="F134" s="111"/>
      <c r="G134" s="110" t="s">
        <v>685</v>
      </c>
      <c r="H134" s="110"/>
      <c r="I134" s="110"/>
      <c r="J134" s="111"/>
      <c r="K134" s="110"/>
      <c r="L134" s="110"/>
      <c r="M134" s="110"/>
      <c r="N134" s="110"/>
      <c r="O134" s="111"/>
      <c r="P134" s="110"/>
      <c r="Q134" s="110"/>
      <c r="R134" s="110"/>
      <c r="S134" s="111"/>
      <c r="T134" s="110"/>
      <c r="U134" s="110"/>
      <c r="V134" s="110"/>
      <c r="W134" s="111"/>
      <c r="X134" s="3"/>
      <c r="Y134" s="110"/>
      <c r="Z134" s="110"/>
      <c r="AA134" s="110"/>
      <c r="AB134" s="111"/>
    </row>
    <row r="135" spans="1:28" ht="12.75" hidden="1">
      <c r="A135" s="106"/>
      <c r="B135" s="110"/>
      <c r="C135" s="110"/>
      <c r="D135" s="110"/>
      <c r="E135" s="110"/>
      <c r="F135" s="111"/>
      <c r="G135" s="110"/>
      <c r="H135" s="110"/>
      <c r="I135" s="110"/>
      <c r="J135" s="111"/>
      <c r="K135" s="110"/>
      <c r="L135" s="110"/>
      <c r="M135" s="110"/>
      <c r="N135" s="110"/>
      <c r="O135" s="111"/>
      <c r="P135" s="110"/>
      <c r="Q135" s="110"/>
      <c r="R135" s="110"/>
      <c r="S135" s="111"/>
      <c r="T135" s="110"/>
      <c r="U135" s="110"/>
      <c r="V135" s="110"/>
      <c r="W135" s="111"/>
      <c r="X135" s="110"/>
      <c r="Y135" s="110"/>
      <c r="Z135" s="110"/>
      <c r="AA135" s="110"/>
      <c r="AB135" s="111"/>
    </row>
    <row r="136" spans="1:28" ht="12.75" hidden="1">
      <c r="A136" s="106"/>
      <c r="B136" s="110"/>
      <c r="C136" s="110"/>
      <c r="D136" s="110"/>
      <c r="E136" s="110"/>
      <c r="F136" s="111"/>
      <c r="G136" s="110"/>
      <c r="H136" s="110"/>
      <c r="I136" s="110"/>
      <c r="J136" s="111"/>
      <c r="K136" s="110"/>
      <c r="L136" s="110"/>
      <c r="M136" s="110"/>
      <c r="N136" s="110"/>
      <c r="O136" s="111"/>
      <c r="P136" s="110"/>
      <c r="Q136" s="110"/>
      <c r="R136" s="110"/>
      <c r="S136" s="111"/>
      <c r="T136" s="110"/>
      <c r="U136" s="110"/>
      <c r="V136" s="110"/>
      <c r="W136" s="111"/>
      <c r="X136" s="3"/>
      <c r="Y136" s="110"/>
      <c r="Z136" s="110"/>
      <c r="AA136" s="110"/>
      <c r="AB136" s="111"/>
    </row>
    <row r="137" spans="1:28" ht="11.25" customHeight="1" hidden="1">
      <c r="A137" s="106"/>
      <c r="B137" s="110"/>
      <c r="C137" s="110"/>
      <c r="D137" s="110"/>
      <c r="E137" s="110"/>
      <c r="F137" s="111"/>
      <c r="G137" s="110"/>
      <c r="H137" s="110"/>
      <c r="I137" s="110"/>
      <c r="J137" s="111"/>
      <c r="K137" s="110"/>
      <c r="L137" s="110"/>
      <c r="M137" s="110"/>
      <c r="N137" s="110"/>
      <c r="O137" s="111"/>
      <c r="P137" s="110"/>
      <c r="Q137" s="110"/>
      <c r="R137" s="110"/>
      <c r="S137" s="111"/>
      <c r="T137" s="110"/>
      <c r="U137" s="110"/>
      <c r="V137" s="110"/>
      <c r="W137" s="111"/>
      <c r="X137" s="3"/>
      <c r="Y137" s="110"/>
      <c r="Z137" s="110"/>
      <c r="AA137" s="110"/>
      <c r="AB137" s="111">
        <v>4.4</v>
      </c>
    </row>
    <row r="138" spans="2:28" ht="11.25" customHeight="1" hidden="1">
      <c r="B138" s="110"/>
      <c r="C138" s="110"/>
      <c r="D138" s="110"/>
      <c r="E138" s="110"/>
      <c r="F138" s="111"/>
      <c r="G138" s="110"/>
      <c r="H138" s="110"/>
      <c r="I138" s="110"/>
      <c r="J138" s="111"/>
      <c r="K138" s="110"/>
      <c r="L138" s="110"/>
      <c r="M138" s="110"/>
      <c r="N138" s="110"/>
      <c r="O138" s="111"/>
      <c r="P138" s="110"/>
      <c r="Q138" s="110"/>
      <c r="R138" s="110"/>
      <c r="S138" s="111"/>
      <c r="T138" s="110"/>
      <c r="U138" s="110"/>
      <c r="V138" s="110"/>
      <c r="W138" s="111"/>
      <c r="X138" s="3"/>
      <c r="Y138" s="110"/>
      <c r="Z138" s="110"/>
      <c r="AA138" s="110"/>
      <c r="AB138" s="111"/>
    </row>
    <row r="139" spans="1:28" ht="12.75" hidden="1">
      <c r="A139" s="106"/>
      <c r="B139" s="110"/>
      <c r="C139" s="110"/>
      <c r="D139" s="110"/>
      <c r="E139" s="110"/>
      <c r="F139" s="111"/>
      <c r="G139" s="110"/>
      <c r="H139" s="110"/>
      <c r="I139" s="110"/>
      <c r="J139" s="111"/>
      <c r="K139" s="110"/>
      <c r="L139" s="110"/>
      <c r="M139" s="110"/>
      <c r="N139" s="110"/>
      <c r="O139" s="111"/>
      <c r="P139" s="110"/>
      <c r="Q139" s="110"/>
      <c r="R139" s="110"/>
      <c r="S139" s="111"/>
      <c r="T139" s="110"/>
      <c r="U139" s="110"/>
      <c r="V139" s="110"/>
      <c r="W139" s="111"/>
      <c r="X139" s="3"/>
      <c r="Y139" s="110"/>
      <c r="Z139" s="110"/>
      <c r="AA139" s="110"/>
      <c r="AB139" s="111"/>
    </row>
    <row r="140" spans="1:28" ht="12.75" hidden="1">
      <c r="A140" s="106"/>
      <c r="B140" s="110"/>
      <c r="C140" s="110"/>
      <c r="D140" s="110"/>
      <c r="E140" s="110"/>
      <c r="F140" s="111"/>
      <c r="G140" s="110"/>
      <c r="H140" s="110"/>
      <c r="I140" s="110"/>
      <c r="J140" s="111"/>
      <c r="K140" s="110"/>
      <c r="L140" s="110"/>
      <c r="M140" s="110"/>
      <c r="N140" s="110"/>
      <c r="O140" s="111"/>
      <c r="P140" s="110"/>
      <c r="Q140" s="110"/>
      <c r="R140" s="110"/>
      <c r="S140" s="111"/>
      <c r="T140" s="110"/>
      <c r="U140" s="110"/>
      <c r="V140" s="110"/>
      <c r="W140" s="111"/>
      <c r="X140" s="3"/>
      <c r="Y140" s="110"/>
      <c r="Z140" s="110"/>
      <c r="AA140" s="110"/>
      <c r="AB140" s="111"/>
    </row>
    <row r="141" spans="1:28" ht="12.75" hidden="1">
      <c r="A141" s="2"/>
      <c r="B141" s="110"/>
      <c r="C141" s="110"/>
      <c r="D141" s="110"/>
      <c r="E141" s="110"/>
      <c r="F141" s="111"/>
      <c r="G141" s="110"/>
      <c r="H141" s="110"/>
      <c r="I141" s="110"/>
      <c r="J141" s="111"/>
      <c r="K141" s="110"/>
      <c r="L141" s="110"/>
      <c r="M141" s="110"/>
      <c r="N141" s="110"/>
      <c r="O141" s="111"/>
      <c r="P141" s="110"/>
      <c r="Q141" s="110"/>
      <c r="R141" s="110"/>
      <c r="S141" s="111"/>
      <c r="T141" s="110"/>
      <c r="U141" s="110"/>
      <c r="V141" s="110"/>
      <c r="W141" s="111"/>
      <c r="X141" s="3"/>
      <c r="Y141" s="110"/>
      <c r="Z141" s="110"/>
      <c r="AA141" s="110"/>
      <c r="AB141" s="111"/>
    </row>
    <row r="142" spans="1:28" ht="12.75" hidden="1">
      <c r="A142" s="106"/>
      <c r="B142" s="110"/>
      <c r="C142" s="110"/>
      <c r="D142" s="110"/>
      <c r="E142" s="110"/>
      <c r="F142" s="111"/>
      <c r="G142" s="110"/>
      <c r="H142" s="110"/>
      <c r="I142" s="110"/>
      <c r="J142" s="111"/>
      <c r="K142" s="110"/>
      <c r="L142" s="110"/>
      <c r="M142" s="110"/>
      <c r="N142" s="110"/>
      <c r="O142" s="111"/>
      <c r="P142" s="110"/>
      <c r="Q142" s="110"/>
      <c r="R142" s="110"/>
      <c r="S142" s="111"/>
      <c r="T142" s="110"/>
      <c r="U142" s="110"/>
      <c r="V142" s="110"/>
      <c r="W142" s="111"/>
      <c r="X142" s="109"/>
      <c r="Y142" s="110"/>
      <c r="Z142" s="110"/>
      <c r="AA142" s="110"/>
      <c r="AB142" s="111"/>
    </row>
    <row r="143" spans="1:28" ht="12.75" hidden="1">
      <c r="A143" s="106"/>
      <c r="B143" s="110"/>
      <c r="C143" s="110"/>
      <c r="D143" s="110"/>
      <c r="E143" s="110"/>
      <c r="F143" s="111"/>
      <c r="G143" s="110"/>
      <c r="H143" s="110"/>
      <c r="I143" s="110"/>
      <c r="J143" s="111"/>
      <c r="K143" s="110"/>
      <c r="L143" s="110"/>
      <c r="M143" s="110"/>
      <c r="N143" s="110"/>
      <c r="O143" s="111"/>
      <c r="P143" s="110"/>
      <c r="Q143" s="110"/>
      <c r="R143" s="110"/>
      <c r="S143" s="111"/>
      <c r="T143" s="110"/>
      <c r="U143" s="110"/>
      <c r="V143" s="110"/>
      <c r="W143" s="111"/>
      <c r="X143" s="109"/>
      <c r="Y143" s="110"/>
      <c r="Z143" s="110"/>
      <c r="AA143" s="110"/>
      <c r="AB143" s="111"/>
    </row>
    <row r="144" spans="1:28" ht="12.75" hidden="1">
      <c r="A144" s="120"/>
      <c r="B144" s="121"/>
      <c r="C144" s="121"/>
      <c r="D144" s="121"/>
      <c r="E144" s="121"/>
      <c r="F144" s="131"/>
      <c r="G144" s="121"/>
      <c r="H144" s="121"/>
      <c r="I144" s="121"/>
      <c r="J144" s="131"/>
      <c r="K144" s="121"/>
      <c r="L144" s="121"/>
      <c r="M144" s="121"/>
      <c r="N144" s="121"/>
      <c r="O144" s="131"/>
      <c r="P144" s="121"/>
      <c r="Q144" s="121"/>
      <c r="R144" s="121"/>
      <c r="S144" s="131"/>
      <c r="T144" s="121"/>
      <c r="U144" s="121"/>
      <c r="V144" s="121"/>
      <c r="W144" s="131"/>
      <c r="X144" s="132"/>
      <c r="Y144" s="121"/>
      <c r="Z144" s="121"/>
      <c r="AA144" s="121"/>
      <c r="AB144" s="131"/>
    </row>
    <row r="145" spans="1:28" ht="12.75" hidden="1">
      <c r="A145" s="41"/>
      <c r="B145" s="134"/>
      <c r="C145" s="134"/>
      <c r="D145" s="134"/>
      <c r="E145" s="134"/>
      <c r="F145" s="134"/>
      <c r="G145" s="134"/>
      <c r="H145" s="134"/>
      <c r="I145" s="134"/>
      <c r="J145" s="134"/>
      <c r="K145" s="134"/>
      <c r="L145" s="134"/>
      <c r="M145" s="134"/>
      <c r="N145" s="134"/>
      <c r="O145" s="134"/>
      <c r="P145" s="134"/>
      <c r="Q145" s="134"/>
      <c r="R145" s="134"/>
      <c r="S145" s="134"/>
      <c r="T145" s="134"/>
      <c r="U145" s="134"/>
      <c r="V145" s="134"/>
      <c r="W145" s="134"/>
      <c r="X145" s="134"/>
      <c r="Y145" s="134"/>
      <c r="Z145" s="134"/>
      <c r="AA145" s="134"/>
      <c r="AB145" s="175"/>
    </row>
    <row r="146" spans="1:28" ht="12.75" hidden="1">
      <c r="A146" s="117"/>
      <c r="B146" s="107"/>
      <c r="C146" s="107"/>
      <c r="D146" s="107"/>
      <c r="E146" s="107"/>
      <c r="F146" s="118"/>
      <c r="G146" s="107"/>
      <c r="H146" s="107"/>
      <c r="I146" s="107"/>
      <c r="J146" s="118"/>
      <c r="K146" s="107"/>
      <c r="L146" s="107"/>
      <c r="M146" s="107"/>
      <c r="N146" s="107"/>
      <c r="O146" s="118"/>
      <c r="P146" s="107"/>
      <c r="Q146" s="107"/>
      <c r="R146" s="107"/>
      <c r="S146" s="118"/>
      <c r="T146" s="107"/>
      <c r="U146" s="107"/>
      <c r="V146" s="107"/>
      <c r="W146" s="118"/>
      <c r="X146" s="108"/>
      <c r="Y146" s="107">
        <v>5</v>
      </c>
      <c r="Z146" s="107"/>
      <c r="AA146" s="107"/>
      <c r="AB146" s="118"/>
    </row>
    <row r="147" spans="1:28" ht="12.75" hidden="1">
      <c r="A147" s="106"/>
      <c r="B147" s="110"/>
      <c r="C147" s="110"/>
      <c r="D147" s="110"/>
      <c r="E147" s="110"/>
      <c r="F147" s="111"/>
      <c r="G147" s="110"/>
      <c r="H147" s="110"/>
      <c r="I147" s="110"/>
      <c r="J147" s="111"/>
      <c r="K147" s="110"/>
      <c r="L147" s="110"/>
      <c r="M147" s="110"/>
      <c r="N147" s="110"/>
      <c r="O147" s="111"/>
      <c r="P147" s="110"/>
      <c r="Q147" s="110"/>
      <c r="R147" s="110"/>
      <c r="S147" s="111"/>
      <c r="T147" s="110"/>
      <c r="U147" s="110"/>
      <c r="V147" s="110"/>
      <c r="W147" s="111"/>
      <c r="X147" s="109"/>
      <c r="Y147" s="110"/>
      <c r="Z147" s="110"/>
      <c r="AA147" s="110"/>
      <c r="AB147" s="111"/>
    </row>
    <row r="148" spans="1:28" ht="12.75" hidden="1">
      <c r="A148" s="106"/>
      <c r="B148" s="110"/>
      <c r="C148" s="110"/>
      <c r="D148" s="110"/>
      <c r="E148" s="110"/>
      <c r="F148" s="111"/>
      <c r="G148" s="110"/>
      <c r="H148" s="110"/>
      <c r="I148" s="110"/>
      <c r="J148" s="111"/>
      <c r="K148" s="110"/>
      <c r="L148" s="110"/>
      <c r="M148" s="110"/>
      <c r="N148" s="110"/>
      <c r="O148" s="111"/>
      <c r="P148" s="110"/>
      <c r="Q148" s="110"/>
      <c r="R148" s="110"/>
      <c r="S148" s="111"/>
      <c r="T148" s="110"/>
      <c r="U148" s="110"/>
      <c r="V148" s="110"/>
      <c r="W148" s="111"/>
      <c r="X148" s="109"/>
      <c r="Y148" s="110"/>
      <c r="Z148" s="110"/>
      <c r="AA148" s="110"/>
      <c r="AB148" s="111"/>
    </row>
    <row r="149" spans="1:28" ht="12.75" hidden="1">
      <c r="A149" s="138"/>
      <c r="B149" s="121"/>
      <c r="C149" s="121"/>
      <c r="D149" s="121"/>
      <c r="E149" s="121"/>
      <c r="F149" s="131"/>
      <c r="G149" s="121"/>
      <c r="H149" s="121"/>
      <c r="I149" s="121"/>
      <c r="J149" s="131"/>
      <c r="K149" s="121"/>
      <c r="L149" s="121"/>
      <c r="M149" s="121"/>
      <c r="N149" s="121"/>
      <c r="O149" s="131"/>
      <c r="P149" s="121"/>
      <c r="Q149" s="121"/>
      <c r="R149" s="121"/>
      <c r="S149" s="131"/>
      <c r="T149" s="121"/>
      <c r="U149" s="121"/>
      <c r="V149" s="121"/>
      <c r="W149" s="131"/>
      <c r="X149" s="132"/>
      <c r="Y149" s="121">
        <v>0.7</v>
      </c>
      <c r="Z149" s="121"/>
      <c r="AA149" s="121"/>
      <c r="AB149" s="131"/>
    </row>
    <row r="150" spans="1:28" ht="12.75">
      <c r="A150" s="41" t="s">
        <v>71</v>
      </c>
      <c r="B150" s="134"/>
      <c r="C150" s="134"/>
      <c r="D150" s="134"/>
      <c r="E150" s="134"/>
      <c r="F150" s="134"/>
      <c r="G150" s="134"/>
      <c r="H150" s="134"/>
      <c r="I150" s="134"/>
      <c r="J150" s="134"/>
      <c r="K150" s="134"/>
      <c r="L150" s="134"/>
      <c r="M150" s="134"/>
      <c r="N150" s="134"/>
      <c r="O150" s="134"/>
      <c r="P150" s="134"/>
      <c r="Q150" s="134"/>
      <c r="R150" s="134"/>
      <c r="S150" s="134"/>
      <c r="T150" s="134"/>
      <c r="U150" s="134"/>
      <c r="V150" s="134"/>
      <c r="W150" s="134"/>
      <c r="X150" s="134"/>
      <c r="Y150" s="134"/>
      <c r="Z150" s="134"/>
      <c r="AA150" s="134"/>
      <c r="AB150" s="175"/>
    </row>
    <row r="151" spans="1:28" ht="12.75">
      <c r="A151" s="117" t="s">
        <v>72</v>
      </c>
      <c r="B151" s="107">
        <v>500</v>
      </c>
      <c r="C151" s="107"/>
      <c r="D151" s="107"/>
      <c r="E151" s="107"/>
      <c r="F151" s="118"/>
      <c r="G151" s="107">
        <v>500</v>
      </c>
      <c r="H151" s="107"/>
      <c r="I151" s="107"/>
      <c r="J151" s="118"/>
      <c r="K151" s="107">
        <v>500</v>
      </c>
      <c r="L151" s="107"/>
      <c r="M151" s="107"/>
      <c r="N151" s="107"/>
      <c r="O151" s="118"/>
      <c r="P151" s="107">
        <v>500</v>
      </c>
      <c r="Q151" s="107"/>
      <c r="R151" s="107"/>
      <c r="S151" s="118"/>
      <c r="T151" s="107">
        <v>500</v>
      </c>
      <c r="U151" s="107"/>
      <c r="V151" s="107"/>
      <c r="W151" s="118"/>
      <c r="X151" s="5">
        <v>500</v>
      </c>
      <c r="Y151" s="107"/>
      <c r="Z151" s="107"/>
      <c r="AA151" s="107"/>
      <c r="AB151" s="118"/>
    </row>
    <row r="152" spans="1:28" ht="12.75">
      <c r="A152" s="106" t="s">
        <v>521</v>
      </c>
      <c r="B152" s="110">
        <v>250</v>
      </c>
      <c r="C152" s="110"/>
      <c r="D152" s="110"/>
      <c r="E152" s="110"/>
      <c r="F152" s="111"/>
      <c r="G152" s="110">
        <v>250</v>
      </c>
      <c r="H152" s="110"/>
      <c r="I152" s="110"/>
      <c r="J152" s="111"/>
      <c r="K152" s="110">
        <v>250</v>
      </c>
      <c r="L152" s="110"/>
      <c r="M152" s="110"/>
      <c r="N152" s="110"/>
      <c r="O152" s="111"/>
      <c r="P152" s="110">
        <v>250</v>
      </c>
      <c r="Q152" s="110"/>
      <c r="R152" s="110"/>
      <c r="S152" s="111"/>
      <c r="T152" s="110">
        <v>250</v>
      </c>
      <c r="U152" s="110"/>
      <c r="V152" s="110"/>
      <c r="W152" s="111"/>
      <c r="X152" s="3">
        <v>250</v>
      </c>
      <c r="Y152" s="110"/>
      <c r="Z152" s="110"/>
      <c r="AA152" s="110"/>
      <c r="AB152" s="111"/>
    </row>
    <row r="153" spans="1:28" ht="12.75">
      <c r="A153" s="106" t="s">
        <v>700</v>
      </c>
      <c r="B153" s="110">
        <v>750</v>
      </c>
      <c r="C153" s="110"/>
      <c r="D153" s="110"/>
      <c r="E153" s="110"/>
      <c r="F153" s="111"/>
      <c r="G153" s="110">
        <v>1100</v>
      </c>
      <c r="H153" s="110"/>
      <c r="I153" s="110"/>
      <c r="J153" s="111"/>
      <c r="K153" s="110">
        <v>1500</v>
      </c>
      <c r="L153" s="110"/>
      <c r="M153" s="110"/>
      <c r="N153" s="110"/>
      <c r="O153" s="111"/>
      <c r="P153" s="110">
        <v>750</v>
      </c>
      <c r="Q153" s="110"/>
      <c r="R153" s="110"/>
      <c r="S153" s="111"/>
      <c r="T153" s="110"/>
      <c r="U153" s="110"/>
      <c r="V153" s="110"/>
      <c r="W153" s="111"/>
      <c r="X153" s="3"/>
      <c r="Y153" s="110"/>
      <c r="Z153" s="110"/>
      <c r="AA153" s="110"/>
      <c r="AB153" s="111"/>
    </row>
    <row r="154" spans="1:28" ht="12.75">
      <c r="A154" s="106"/>
      <c r="B154" s="110"/>
      <c r="C154" s="110"/>
      <c r="D154" s="110"/>
      <c r="E154" s="110"/>
      <c r="F154" s="111"/>
      <c r="G154" s="110"/>
      <c r="H154" s="110"/>
      <c r="I154" s="110"/>
      <c r="J154" s="111"/>
      <c r="K154" s="110"/>
      <c r="L154" s="110"/>
      <c r="M154" s="110"/>
      <c r="N154" s="110"/>
      <c r="O154" s="111"/>
      <c r="P154" s="110"/>
      <c r="Q154" s="110"/>
      <c r="R154" s="110"/>
      <c r="S154" s="111"/>
      <c r="T154" s="110"/>
      <c r="U154" s="110"/>
      <c r="V154" s="110"/>
      <c r="W154" s="111"/>
      <c r="X154" s="3"/>
      <c r="Y154" s="110"/>
      <c r="Z154" s="110"/>
      <c r="AA154" s="110"/>
      <c r="AB154" s="111"/>
    </row>
    <row r="155" spans="1:28" ht="12.75">
      <c r="A155" s="183" t="s">
        <v>709</v>
      </c>
      <c r="B155" s="109">
        <v>300</v>
      </c>
      <c r="C155" s="109"/>
      <c r="D155" s="109"/>
      <c r="E155" s="109"/>
      <c r="F155" s="111"/>
      <c r="G155" s="109">
        <v>300</v>
      </c>
      <c r="H155" s="109"/>
      <c r="I155" s="109"/>
      <c r="J155" s="111"/>
      <c r="K155" s="110">
        <v>300</v>
      </c>
      <c r="L155" s="110"/>
      <c r="M155" s="110"/>
      <c r="N155" s="110"/>
      <c r="O155" s="111"/>
      <c r="P155" s="110">
        <v>300</v>
      </c>
      <c r="Q155" s="110"/>
      <c r="R155" s="110"/>
      <c r="S155" s="111"/>
      <c r="T155" s="110">
        <v>300</v>
      </c>
      <c r="U155" s="110"/>
      <c r="V155" s="110"/>
      <c r="W155" s="111"/>
      <c r="X155" s="3">
        <v>300</v>
      </c>
      <c r="Y155" s="110"/>
      <c r="Z155" s="110"/>
      <c r="AB155" s="111"/>
    </row>
    <row r="156" spans="1:28" ht="12.75">
      <c r="A156" s="106" t="s">
        <v>240</v>
      </c>
      <c r="B156" s="110">
        <v>200</v>
      </c>
      <c r="C156" s="110"/>
      <c r="D156" s="110"/>
      <c r="E156" s="110"/>
      <c r="F156" s="111"/>
      <c r="G156" s="110">
        <v>200</v>
      </c>
      <c r="H156" s="110"/>
      <c r="I156" s="110"/>
      <c r="J156" s="111"/>
      <c r="K156" s="110">
        <v>200</v>
      </c>
      <c r="L156" s="110"/>
      <c r="M156" s="110"/>
      <c r="N156" s="110"/>
      <c r="O156" s="111"/>
      <c r="P156" s="110">
        <v>200</v>
      </c>
      <c r="Q156" s="110"/>
      <c r="R156" s="110"/>
      <c r="S156" s="111"/>
      <c r="T156" s="110">
        <v>200</v>
      </c>
      <c r="U156" s="110"/>
      <c r="V156" s="110"/>
      <c r="W156" s="111"/>
      <c r="X156" s="3">
        <v>200</v>
      </c>
      <c r="Y156" s="110"/>
      <c r="Z156" s="110"/>
      <c r="AA156" s="110"/>
      <c r="AB156" s="111"/>
    </row>
    <row r="157" spans="1:28" ht="12.75">
      <c r="A157" s="106" t="s">
        <v>241</v>
      </c>
      <c r="B157" s="109">
        <v>500</v>
      </c>
      <c r="C157" s="109"/>
      <c r="D157" s="109"/>
      <c r="E157" s="109"/>
      <c r="F157" s="111"/>
      <c r="G157" s="109">
        <v>500</v>
      </c>
      <c r="H157" s="109"/>
      <c r="I157" s="109"/>
      <c r="J157" s="111"/>
      <c r="K157" s="110">
        <v>500</v>
      </c>
      <c r="L157" s="110"/>
      <c r="M157" s="110"/>
      <c r="N157" s="110"/>
      <c r="O157" s="111"/>
      <c r="P157" s="110">
        <v>500</v>
      </c>
      <c r="Q157" s="110"/>
      <c r="R157" s="110"/>
      <c r="S157" s="111"/>
      <c r="T157" s="110">
        <v>500</v>
      </c>
      <c r="U157" s="110"/>
      <c r="V157" s="110"/>
      <c r="W157" s="111"/>
      <c r="X157" s="3"/>
      <c r="Y157" s="110"/>
      <c r="Z157" s="110"/>
      <c r="AA157" s="110"/>
      <c r="AB157" s="111"/>
    </row>
    <row r="158" spans="1:28" ht="12.75">
      <c r="A158" s="136" t="s">
        <v>74</v>
      </c>
      <c r="B158" s="109"/>
      <c r="C158" s="109"/>
      <c r="D158" s="109"/>
      <c r="E158" s="109"/>
      <c r="F158" s="111"/>
      <c r="G158" s="109"/>
      <c r="H158" s="109"/>
      <c r="I158" s="109"/>
      <c r="J158" s="111"/>
      <c r="K158" s="110"/>
      <c r="L158" s="110"/>
      <c r="M158" s="110"/>
      <c r="N158" s="110"/>
      <c r="O158" s="111"/>
      <c r="P158" s="110"/>
      <c r="Q158" s="110"/>
      <c r="R158" s="110"/>
      <c r="S158" s="111"/>
      <c r="T158" s="110"/>
      <c r="U158" s="110"/>
      <c r="V158" s="110"/>
      <c r="W158" s="111"/>
      <c r="X158" s="3"/>
      <c r="Y158" s="110"/>
      <c r="Z158" s="110"/>
      <c r="AA158" s="110"/>
      <c r="AB158" s="111"/>
    </row>
    <row r="159" spans="1:28" ht="12.75">
      <c r="A159" s="106" t="s">
        <v>701</v>
      </c>
      <c r="B159" s="109">
        <v>300</v>
      </c>
      <c r="C159" s="109"/>
      <c r="D159" s="109"/>
      <c r="E159" s="109"/>
      <c r="F159" s="111"/>
      <c r="G159" s="109">
        <v>300</v>
      </c>
      <c r="H159" s="109"/>
      <c r="I159" s="109"/>
      <c r="J159" s="111"/>
      <c r="K159" s="110">
        <v>300</v>
      </c>
      <c r="L159" s="110"/>
      <c r="M159" s="110"/>
      <c r="N159" s="110"/>
      <c r="O159" s="111"/>
      <c r="P159" s="110">
        <v>300</v>
      </c>
      <c r="Q159" s="110"/>
      <c r="R159" s="110"/>
      <c r="S159" s="111"/>
      <c r="T159" s="110">
        <v>300</v>
      </c>
      <c r="U159" s="110"/>
      <c r="V159" s="110"/>
      <c r="W159" s="111"/>
      <c r="X159" s="3"/>
      <c r="Y159" s="110"/>
      <c r="Z159" s="110"/>
      <c r="AA159" s="110"/>
      <c r="AB159" s="111"/>
    </row>
    <row r="160" spans="1:28" ht="12.75">
      <c r="A160" s="106" t="s">
        <v>242</v>
      </c>
      <c r="B160" s="110">
        <v>500</v>
      </c>
      <c r="C160" s="110"/>
      <c r="D160" s="110"/>
      <c r="E160" s="110"/>
      <c r="F160" s="111"/>
      <c r="G160" s="110">
        <v>500</v>
      </c>
      <c r="H160" s="110"/>
      <c r="I160" s="110"/>
      <c r="J160" s="111"/>
      <c r="K160" s="110">
        <v>500</v>
      </c>
      <c r="L160" s="110"/>
      <c r="M160" s="110"/>
      <c r="N160" s="110"/>
      <c r="O160" s="111"/>
      <c r="P160" s="110">
        <v>500</v>
      </c>
      <c r="Q160" s="110"/>
      <c r="R160" s="110"/>
      <c r="S160" s="111"/>
      <c r="T160" s="110">
        <v>500</v>
      </c>
      <c r="U160" s="110"/>
      <c r="V160" s="110"/>
      <c r="W160" s="111"/>
      <c r="X160" s="3"/>
      <c r="Y160" s="110"/>
      <c r="Z160" s="110"/>
      <c r="AA160" s="110"/>
      <c r="AB160" s="111"/>
    </row>
    <row r="161" spans="1:28" ht="12.75">
      <c r="A161" s="106" t="s">
        <v>75</v>
      </c>
      <c r="B161" s="110"/>
      <c r="C161" s="110"/>
      <c r="D161" s="110"/>
      <c r="E161" s="110"/>
      <c r="F161" s="111"/>
      <c r="G161" s="110"/>
      <c r="H161" s="110"/>
      <c r="I161" s="110"/>
      <c r="J161" s="111"/>
      <c r="K161" s="110"/>
      <c r="L161" s="110"/>
      <c r="M161" s="110"/>
      <c r="N161" s="110"/>
      <c r="O161" s="111"/>
      <c r="P161" s="110"/>
      <c r="Q161" s="110"/>
      <c r="R161" s="110"/>
      <c r="S161" s="111"/>
      <c r="T161" s="110"/>
      <c r="U161" s="110"/>
      <c r="V161" s="110"/>
      <c r="W161" s="111"/>
      <c r="X161" s="3"/>
      <c r="Y161" s="110"/>
      <c r="Z161" s="110"/>
      <c r="AA161" s="110"/>
      <c r="AB161" s="111"/>
    </row>
    <row r="162" spans="1:28" ht="12.75">
      <c r="A162" s="106" t="s">
        <v>76</v>
      </c>
      <c r="B162" s="110"/>
      <c r="C162" s="110"/>
      <c r="D162" s="110"/>
      <c r="E162" s="110"/>
      <c r="F162" s="111"/>
      <c r="G162" s="110"/>
      <c r="H162" s="110"/>
      <c r="I162" s="110"/>
      <c r="J162" s="111"/>
      <c r="K162" s="110"/>
      <c r="L162" s="110"/>
      <c r="M162" s="110"/>
      <c r="N162" s="110"/>
      <c r="O162" s="111"/>
      <c r="P162" s="110"/>
      <c r="Q162" s="110"/>
      <c r="R162" s="110"/>
      <c r="S162" s="111"/>
      <c r="T162" s="110"/>
      <c r="U162" s="110"/>
      <c r="V162" s="110"/>
      <c r="W162" s="111"/>
      <c r="X162" s="3"/>
      <c r="Y162" s="110"/>
      <c r="Z162" s="110"/>
      <c r="AA162" s="110"/>
      <c r="AB162" s="111"/>
    </row>
    <row r="163" spans="1:29" ht="12.75">
      <c r="A163" s="2" t="s">
        <v>703</v>
      </c>
      <c r="B163" s="3">
        <v>420</v>
      </c>
      <c r="C163" s="3"/>
      <c r="D163" s="3"/>
      <c r="E163" s="3"/>
      <c r="F163" s="4"/>
      <c r="G163" s="3">
        <v>600</v>
      </c>
      <c r="H163" s="3"/>
      <c r="I163" s="3"/>
      <c r="J163" s="4"/>
      <c r="K163" s="3"/>
      <c r="L163" s="26"/>
      <c r="M163" s="26"/>
      <c r="N163" s="3"/>
      <c r="O163" s="4"/>
      <c r="P163" s="3">
        <v>420</v>
      </c>
      <c r="Q163" s="3"/>
      <c r="R163" s="26"/>
      <c r="S163" s="4"/>
      <c r="T163" s="3"/>
      <c r="U163" s="3"/>
      <c r="V163" s="3"/>
      <c r="W163" s="4"/>
      <c r="X163" s="3"/>
      <c r="Y163" s="3"/>
      <c r="Z163" s="26"/>
      <c r="AA163" s="174"/>
      <c r="AB163" s="219"/>
      <c r="AC163" s="81"/>
    </row>
    <row r="164" spans="1:28" ht="12.75">
      <c r="A164" s="106" t="s">
        <v>706</v>
      </c>
      <c r="B164" s="110">
        <v>750</v>
      </c>
      <c r="C164" s="110"/>
      <c r="D164" s="110"/>
      <c r="E164" s="110"/>
      <c r="F164" s="111"/>
      <c r="G164" s="110">
        <v>750</v>
      </c>
      <c r="H164" s="110"/>
      <c r="I164" s="110"/>
      <c r="J164" s="111"/>
      <c r="K164" s="110">
        <v>3000</v>
      </c>
      <c r="L164" s="110"/>
      <c r="M164" s="110"/>
      <c r="N164" s="110"/>
      <c r="O164" s="111"/>
      <c r="P164" s="110">
        <v>750</v>
      </c>
      <c r="Q164" s="110"/>
      <c r="R164" s="110"/>
      <c r="S164" s="111"/>
      <c r="T164" s="110"/>
      <c r="U164" s="110"/>
      <c r="V164" s="110"/>
      <c r="W164" s="111"/>
      <c r="X164" s="3"/>
      <c r="Y164" s="110"/>
      <c r="Z164" s="110"/>
      <c r="AA164" s="110"/>
      <c r="AB164" s="111"/>
    </row>
    <row r="165" spans="1:28" ht="12.75">
      <c r="A165" s="106" t="s">
        <v>705</v>
      </c>
      <c r="B165" s="110">
        <v>300</v>
      </c>
      <c r="C165" s="110"/>
      <c r="D165" s="110"/>
      <c r="E165" s="110"/>
      <c r="F165" s="111"/>
      <c r="G165" s="110">
        <v>300</v>
      </c>
      <c r="H165" s="110"/>
      <c r="I165" s="110"/>
      <c r="J165" s="111"/>
      <c r="K165" s="110">
        <v>300</v>
      </c>
      <c r="L165" s="110"/>
      <c r="M165" s="110"/>
      <c r="N165" s="110"/>
      <c r="O165" s="111"/>
      <c r="P165" s="110">
        <v>300</v>
      </c>
      <c r="Q165" s="110"/>
      <c r="R165" s="110"/>
      <c r="S165" s="111"/>
      <c r="T165" s="110"/>
      <c r="U165" s="110"/>
      <c r="V165" s="110"/>
      <c r="W165" s="111"/>
      <c r="X165" s="199"/>
      <c r="Y165" s="110"/>
      <c r="Z165" s="110"/>
      <c r="AA165" s="110"/>
      <c r="AB165" s="111"/>
    </row>
    <row r="166" spans="1:28" ht="12.75">
      <c r="A166" s="106" t="s">
        <v>704</v>
      </c>
      <c r="B166" s="110">
        <v>600</v>
      </c>
      <c r="C166" s="110"/>
      <c r="D166" s="110"/>
      <c r="E166" s="110"/>
      <c r="F166" s="111"/>
      <c r="G166" s="110">
        <v>750</v>
      </c>
      <c r="H166" s="110"/>
      <c r="I166" s="110"/>
      <c r="J166" s="111"/>
      <c r="K166" s="110">
        <v>1800</v>
      </c>
      <c r="L166" s="110"/>
      <c r="M166" s="110"/>
      <c r="N166" s="110"/>
      <c r="O166" s="111"/>
      <c r="P166" s="110">
        <v>750</v>
      </c>
      <c r="Q166" s="110"/>
      <c r="R166" s="110"/>
      <c r="S166" s="111"/>
      <c r="T166" s="110"/>
      <c r="U166" s="110"/>
      <c r="V166" s="110"/>
      <c r="W166" s="111"/>
      <c r="X166" s="199"/>
      <c r="Y166" s="110"/>
      <c r="Z166" s="110"/>
      <c r="AA166" s="110"/>
      <c r="AB166" s="111"/>
    </row>
    <row r="167" spans="1:28" ht="12.75">
      <c r="A167" s="106" t="s">
        <v>703</v>
      </c>
      <c r="B167" s="110">
        <v>600</v>
      </c>
      <c r="C167" s="110"/>
      <c r="D167" s="110"/>
      <c r="E167" s="110"/>
      <c r="F167" s="111"/>
      <c r="G167" s="110">
        <v>700</v>
      </c>
      <c r="H167" s="110"/>
      <c r="I167" s="110"/>
      <c r="J167" s="111"/>
      <c r="K167" s="110">
        <v>700</v>
      </c>
      <c r="L167" s="110"/>
      <c r="M167" s="110"/>
      <c r="N167" s="110"/>
      <c r="O167" s="111"/>
      <c r="P167" s="110">
        <v>600</v>
      </c>
      <c r="Q167" s="110"/>
      <c r="R167" s="110"/>
      <c r="S167" s="111"/>
      <c r="T167" s="110"/>
      <c r="U167" s="110"/>
      <c r="V167" s="110"/>
      <c r="W167" s="111"/>
      <c r="X167" s="3"/>
      <c r="Y167" s="110"/>
      <c r="Z167" s="110"/>
      <c r="AA167" s="110"/>
      <c r="AB167" s="111"/>
    </row>
    <row r="168" spans="1:28" ht="12.75">
      <c r="A168" s="106" t="s">
        <v>245</v>
      </c>
      <c r="B168" s="110">
        <v>100</v>
      </c>
      <c r="C168" s="110"/>
      <c r="D168" s="110"/>
      <c r="E168" s="110"/>
      <c r="F168" s="111"/>
      <c r="G168" s="110">
        <v>100</v>
      </c>
      <c r="H168" s="110"/>
      <c r="I168" s="110"/>
      <c r="J168" s="111"/>
      <c r="K168" s="110">
        <v>100</v>
      </c>
      <c r="L168" s="110"/>
      <c r="M168" s="110"/>
      <c r="N168" s="110"/>
      <c r="O168" s="111"/>
      <c r="P168" s="110">
        <v>100</v>
      </c>
      <c r="Q168" s="110"/>
      <c r="R168" s="110"/>
      <c r="S168" s="111"/>
      <c r="T168" s="110">
        <v>100</v>
      </c>
      <c r="U168" s="110"/>
      <c r="V168" s="110"/>
      <c r="W168" s="111"/>
      <c r="X168" s="3">
        <v>100</v>
      </c>
      <c r="Y168" s="110"/>
      <c r="Z168" s="110"/>
      <c r="AA168" s="110"/>
      <c r="AB168" s="111"/>
    </row>
    <row r="169" spans="1:28" ht="12.75">
      <c r="A169" s="106" t="s">
        <v>702</v>
      </c>
      <c r="B169" s="110">
        <v>200</v>
      </c>
      <c r="C169" s="110"/>
      <c r="D169" s="110"/>
      <c r="E169" s="110"/>
      <c r="F169" s="111"/>
      <c r="G169" s="110">
        <v>200</v>
      </c>
      <c r="H169" s="110"/>
      <c r="I169" s="110"/>
      <c r="J169" s="111"/>
      <c r="K169" s="110">
        <v>900</v>
      </c>
      <c r="L169" s="110"/>
      <c r="M169" s="110"/>
      <c r="N169" s="110"/>
      <c r="O169" s="111"/>
      <c r="P169" s="110"/>
      <c r="Q169" s="110"/>
      <c r="R169" s="110"/>
      <c r="S169" s="111"/>
      <c r="T169" s="110"/>
      <c r="U169" s="110"/>
      <c r="V169" s="110"/>
      <c r="W169" s="111"/>
      <c r="X169" s="3"/>
      <c r="Y169" s="110"/>
      <c r="Z169" s="110"/>
      <c r="AA169" s="110"/>
      <c r="AB169" s="111"/>
    </row>
    <row r="170" spans="1:28" ht="12.75">
      <c r="A170" s="106" t="s">
        <v>247</v>
      </c>
      <c r="B170" s="110">
        <v>100</v>
      </c>
      <c r="C170" s="110"/>
      <c r="D170" s="110"/>
      <c r="E170" s="110"/>
      <c r="F170" s="111"/>
      <c r="G170" s="110">
        <v>100</v>
      </c>
      <c r="H170" s="110"/>
      <c r="I170" s="110"/>
      <c r="J170" s="111"/>
      <c r="K170" s="110">
        <v>100</v>
      </c>
      <c r="L170" s="110"/>
      <c r="M170" s="110"/>
      <c r="N170" s="110"/>
      <c r="O170" s="111"/>
      <c r="P170" s="110">
        <v>100</v>
      </c>
      <c r="Q170" s="110"/>
      <c r="R170" s="110"/>
      <c r="S170" s="111"/>
      <c r="T170" s="110"/>
      <c r="U170" s="110"/>
      <c r="V170" s="110"/>
      <c r="W170" s="111"/>
      <c r="X170" s="3"/>
      <c r="Y170" s="110"/>
      <c r="Z170" s="110"/>
      <c r="AA170" s="110"/>
      <c r="AB170" s="111"/>
    </row>
    <row r="171" spans="1:28" ht="12.75">
      <c r="A171" s="106" t="s">
        <v>407</v>
      </c>
      <c r="B171" s="110">
        <v>150</v>
      </c>
      <c r="C171" s="110"/>
      <c r="D171" s="110"/>
      <c r="E171" s="110"/>
      <c r="F171" s="111"/>
      <c r="G171" s="110">
        <v>150</v>
      </c>
      <c r="H171" s="110"/>
      <c r="I171" s="110"/>
      <c r="J171" s="111"/>
      <c r="K171" s="110">
        <v>150</v>
      </c>
      <c r="L171" s="110"/>
      <c r="M171" s="110"/>
      <c r="N171" s="110"/>
      <c r="O171" s="111"/>
      <c r="P171" s="110">
        <v>150</v>
      </c>
      <c r="Q171" s="110"/>
      <c r="R171" s="110"/>
      <c r="S171" s="111"/>
      <c r="T171" s="110">
        <v>150</v>
      </c>
      <c r="U171" s="110"/>
      <c r="V171" s="110"/>
      <c r="W171" s="111"/>
      <c r="X171" s="109"/>
      <c r="Y171" s="110"/>
      <c r="Z171" s="110"/>
      <c r="AA171" s="110"/>
      <c r="AB171" s="111"/>
    </row>
    <row r="172" spans="1:28" ht="12.75">
      <c r="A172" s="120" t="s">
        <v>77</v>
      </c>
      <c r="B172" s="121"/>
      <c r="C172" s="121"/>
      <c r="D172" s="121"/>
      <c r="E172" s="121"/>
      <c r="F172" s="131"/>
      <c r="G172" s="121"/>
      <c r="H172" s="121"/>
      <c r="I172" s="121"/>
      <c r="J172" s="131"/>
      <c r="K172" s="121"/>
      <c r="L172" s="121"/>
      <c r="M172" s="121"/>
      <c r="N172" s="121"/>
      <c r="O172" s="131"/>
      <c r="P172" s="121"/>
      <c r="Q172" s="121"/>
      <c r="R172" s="121"/>
      <c r="S172" s="131"/>
      <c r="T172" s="121"/>
      <c r="U172" s="121"/>
      <c r="V172" s="121"/>
      <c r="W172" s="131"/>
      <c r="X172" s="132"/>
      <c r="Y172" s="121"/>
      <c r="Z172" s="121"/>
      <c r="AA172" s="121"/>
      <c r="AB172" s="131"/>
    </row>
    <row r="173" spans="1:28" ht="12.75">
      <c r="A173" s="120"/>
      <c r="B173" s="121"/>
      <c r="C173" s="121"/>
      <c r="D173" s="121"/>
      <c r="E173" s="121"/>
      <c r="F173" s="131"/>
      <c r="G173" s="121"/>
      <c r="H173" s="121"/>
      <c r="I173" s="121"/>
      <c r="J173" s="131"/>
      <c r="K173" s="121"/>
      <c r="L173" s="121"/>
      <c r="M173" s="121"/>
      <c r="N173" s="121"/>
      <c r="O173" s="131"/>
      <c r="P173" s="121"/>
      <c r="Q173" s="121"/>
      <c r="R173" s="121"/>
      <c r="S173" s="131"/>
      <c r="T173" s="121"/>
      <c r="U173" s="121"/>
      <c r="V173" s="121"/>
      <c r="W173" s="131"/>
      <c r="X173" s="132"/>
      <c r="Y173" s="121"/>
      <c r="Z173" s="121"/>
      <c r="AA173" s="121"/>
      <c r="AB173" s="131"/>
    </row>
    <row r="174" spans="1:28" ht="12.75">
      <c r="A174" s="41" t="s">
        <v>78</v>
      </c>
      <c r="B174" s="134"/>
      <c r="C174" s="134"/>
      <c r="D174" s="134"/>
      <c r="E174" s="134"/>
      <c r="F174" s="134"/>
      <c r="G174" s="134"/>
      <c r="H174" s="134"/>
      <c r="I174" s="134"/>
      <c r="J174" s="134"/>
      <c r="K174" s="134"/>
      <c r="L174" s="134"/>
      <c r="M174" s="134"/>
      <c r="N174" s="134"/>
      <c r="O174" s="134"/>
      <c r="P174" s="134"/>
      <c r="Q174" s="134"/>
      <c r="R174" s="134"/>
      <c r="S174" s="134"/>
      <c r="T174" s="134"/>
      <c r="U174" s="134"/>
      <c r="V174" s="134"/>
      <c r="W174" s="134"/>
      <c r="X174" s="134"/>
      <c r="Y174" s="134"/>
      <c r="Z174" s="134"/>
      <c r="AA174" s="134"/>
      <c r="AB174" s="175"/>
    </row>
    <row r="175" spans="1:28" ht="12" customHeight="1">
      <c r="A175" s="117" t="s">
        <v>408</v>
      </c>
      <c r="B175" s="107">
        <v>600</v>
      </c>
      <c r="C175" s="107"/>
      <c r="D175" s="107"/>
      <c r="E175" s="107"/>
      <c r="F175" s="118"/>
      <c r="G175" s="107">
        <v>600</v>
      </c>
      <c r="H175" s="107"/>
      <c r="I175" s="107"/>
      <c r="J175" s="118"/>
      <c r="K175" s="107">
        <v>600</v>
      </c>
      <c r="L175" s="107"/>
      <c r="M175" s="107"/>
      <c r="N175" s="107"/>
      <c r="O175" s="118"/>
      <c r="P175" s="107">
        <v>600</v>
      </c>
      <c r="Q175" s="107"/>
      <c r="R175" s="107"/>
      <c r="S175" s="118"/>
      <c r="T175" s="107">
        <v>600</v>
      </c>
      <c r="U175" s="107"/>
      <c r="V175" s="107"/>
      <c r="W175" s="118"/>
      <c r="X175" s="108">
        <v>600</v>
      </c>
      <c r="Y175" s="107"/>
      <c r="Z175" s="107"/>
      <c r="AA175" s="732"/>
      <c r="AB175" s="733"/>
    </row>
    <row r="176" spans="1:28" ht="12.75" hidden="1">
      <c r="A176" s="136"/>
      <c r="B176" s="139"/>
      <c r="C176" s="139"/>
      <c r="D176" s="139"/>
      <c r="E176" s="139"/>
      <c r="F176" s="111"/>
      <c r="G176" s="139"/>
      <c r="H176" s="139"/>
      <c r="I176" s="139"/>
      <c r="J176" s="111"/>
      <c r="K176" s="110"/>
      <c r="L176" s="110"/>
      <c r="M176" s="110"/>
      <c r="N176" s="110"/>
      <c r="O176" s="111"/>
      <c r="P176" s="139"/>
      <c r="Q176" s="139"/>
      <c r="R176" s="139"/>
      <c r="S176" s="111"/>
      <c r="T176" s="139"/>
      <c r="U176" s="139"/>
      <c r="V176" s="139"/>
      <c r="W176" s="111"/>
      <c r="X176" s="3"/>
      <c r="Y176" s="110"/>
      <c r="Z176" s="110"/>
      <c r="AA176" s="110"/>
      <c r="AB176" s="111"/>
    </row>
    <row r="177" spans="1:28" ht="12.75">
      <c r="A177" s="106" t="s">
        <v>249</v>
      </c>
      <c r="B177" s="110">
        <v>350</v>
      </c>
      <c r="C177" s="110"/>
      <c r="D177" s="110"/>
      <c r="E177" s="110"/>
      <c r="F177" s="111"/>
      <c r="G177" s="110">
        <v>350</v>
      </c>
      <c r="H177" s="110"/>
      <c r="I177" s="110"/>
      <c r="J177" s="111"/>
      <c r="K177" s="110">
        <v>350</v>
      </c>
      <c r="L177" s="110"/>
      <c r="M177" s="110"/>
      <c r="N177" s="110"/>
      <c r="O177" s="111"/>
      <c r="P177" s="110">
        <v>350</v>
      </c>
      <c r="Q177" s="110"/>
      <c r="R177" s="110"/>
      <c r="S177" s="111"/>
      <c r="T177" s="110">
        <v>350</v>
      </c>
      <c r="U177" s="110"/>
      <c r="V177" s="110"/>
      <c r="W177" s="111"/>
      <c r="X177" s="3">
        <v>350</v>
      </c>
      <c r="Y177" s="110"/>
      <c r="Z177" s="110"/>
      <c r="AA177" s="110"/>
      <c r="AB177" s="111"/>
    </row>
    <row r="178" spans="1:28" ht="12.75">
      <c r="A178" s="106" t="s">
        <v>250</v>
      </c>
      <c r="B178" s="110">
        <v>350</v>
      </c>
      <c r="C178" s="110"/>
      <c r="D178" s="110"/>
      <c r="E178" s="110"/>
      <c r="F178" s="111"/>
      <c r="G178" s="110">
        <v>350</v>
      </c>
      <c r="H178" s="110"/>
      <c r="I178" s="110"/>
      <c r="J178" s="111"/>
      <c r="K178" s="110">
        <v>350</v>
      </c>
      <c r="L178" s="110"/>
      <c r="M178" s="110"/>
      <c r="N178" s="110"/>
      <c r="O178" s="111"/>
      <c r="P178" s="110">
        <v>350</v>
      </c>
      <c r="Q178" s="110"/>
      <c r="R178" s="110"/>
      <c r="S178" s="111"/>
      <c r="T178" s="110">
        <v>350</v>
      </c>
      <c r="U178" s="110"/>
      <c r="V178" s="110"/>
      <c r="W178" s="111"/>
      <c r="X178" s="3">
        <v>350</v>
      </c>
      <c r="Y178" s="110"/>
      <c r="Z178" s="110"/>
      <c r="AA178" s="110"/>
      <c r="AB178" s="111"/>
    </row>
    <row r="179" spans="1:28" ht="12.75">
      <c r="A179" s="106" t="s">
        <v>251</v>
      </c>
      <c r="B179" s="110">
        <v>350</v>
      </c>
      <c r="C179" s="110"/>
      <c r="D179" s="110"/>
      <c r="E179" s="110"/>
      <c r="F179" s="111"/>
      <c r="G179" s="110">
        <v>350</v>
      </c>
      <c r="H179" s="110"/>
      <c r="I179" s="110"/>
      <c r="J179" s="111"/>
      <c r="K179" s="110">
        <v>350</v>
      </c>
      <c r="L179" s="110"/>
      <c r="M179" s="110"/>
      <c r="N179" s="110"/>
      <c r="O179" s="111"/>
      <c r="P179" s="110">
        <v>350</v>
      </c>
      <c r="Q179" s="110"/>
      <c r="R179" s="110"/>
      <c r="S179" s="111"/>
      <c r="T179" s="110">
        <v>350</v>
      </c>
      <c r="U179" s="110"/>
      <c r="V179" s="110"/>
      <c r="W179" s="111"/>
      <c r="X179" s="3">
        <v>350</v>
      </c>
      <c r="Y179" s="110"/>
      <c r="Z179" s="110"/>
      <c r="AA179" s="110"/>
      <c r="AB179" s="111"/>
    </row>
    <row r="180" spans="1:28" ht="12.75">
      <c r="A180" s="106" t="s">
        <v>252</v>
      </c>
      <c r="B180" s="110">
        <v>250</v>
      </c>
      <c r="C180" s="110"/>
      <c r="D180" s="110"/>
      <c r="E180" s="110"/>
      <c r="F180" s="111"/>
      <c r="G180" s="110">
        <v>250</v>
      </c>
      <c r="H180" s="110"/>
      <c r="I180" s="110"/>
      <c r="J180" s="111"/>
      <c r="K180" s="110">
        <v>250</v>
      </c>
      <c r="L180" s="110"/>
      <c r="M180" s="110"/>
      <c r="N180" s="110"/>
      <c r="O180" s="111"/>
      <c r="P180" s="110">
        <v>250</v>
      </c>
      <c r="Q180" s="110"/>
      <c r="R180" s="110"/>
      <c r="S180" s="111"/>
      <c r="T180" s="110">
        <v>250</v>
      </c>
      <c r="U180" s="110"/>
      <c r="V180" s="110"/>
      <c r="W180" s="111"/>
      <c r="X180" s="3">
        <v>250</v>
      </c>
      <c r="Y180" s="110"/>
      <c r="Z180" s="110"/>
      <c r="AA180" s="110"/>
      <c r="AB180" s="111"/>
    </row>
    <row r="181" spans="1:28" ht="12.75" customHeight="1">
      <c r="A181" s="106" t="s">
        <v>253</v>
      </c>
      <c r="B181" s="110">
        <v>250</v>
      </c>
      <c r="C181" s="110"/>
      <c r="D181" s="110"/>
      <c r="E181" s="110"/>
      <c r="F181" s="111"/>
      <c r="G181" s="110">
        <v>250</v>
      </c>
      <c r="H181" s="110"/>
      <c r="I181" s="110"/>
      <c r="J181" s="111"/>
      <c r="K181" s="110">
        <v>250</v>
      </c>
      <c r="L181" s="110"/>
      <c r="M181" s="110"/>
      <c r="N181" s="110"/>
      <c r="O181" s="111"/>
      <c r="P181" s="110">
        <v>250</v>
      </c>
      <c r="Q181" s="110"/>
      <c r="R181" s="110"/>
      <c r="S181" s="111"/>
      <c r="T181" s="110">
        <v>250</v>
      </c>
      <c r="U181" s="110"/>
      <c r="V181" s="110"/>
      <c r="W181" s="111"/>
      <c r="X181" s="110">
        <v>250</v>
      </c>
      <c r="Y181" s="110"/>
      <c r="Z181" s="110"/>
      <c r="AA181" s="110"/>
      <c r="AB181" s="111"/>
    </row>
    <row r="182" spans="1:28" ht="12.75">
      <c r="A182" s="106" t="s">
        <v>254</v>
      </c>
      <c r="B182" s="110">
        <v>350</v>
      </c>
      <c r="C182" s="110"/>
      <c r="D182" s="110"/>
      <c r="E182" s="110"/>
      <c r="F182" s="111"/>
      <c r="G182" s="110">
        <v>350</v>
      </c>
      <c r="H182" s="110"/>
      <c r="I182" s="110"/>
      <c r="J182" s="111"/>
      <c r="K182" s="110">
        <v>350</v>
      </c>
      <c r="L182" s="110"/>
      <c r="M182" s="110"/>
      <c r="N182" s="110"/>
      <c r="O182" s="111"/>
      <c r="P182" s="110">
        <v>350</v>
      </c>
      <c r="Q182" s="110"/>
      <c r="R182" s="110"/>
      <c r="S182" s="111"/>
      <c r="T182" s="110">
        <v>350</v>
      </c>
      <c r="U182" s="110"/>
      <c r="V182" s="110"/>
      <c r="W182" s="111"/>
      <c r="X182" s="3">
        <v>350</v>
      </c>
      <c r="Y182" s="110"/>
      <c r="Z182" s="110"/>
      <c r="AA182" s="110"/>
      <c r="AB182" s="111"/>
    </row>
    <row r="183" spans="1:28" ht="12.75">
      <c r="A183" s="106" t="s">
        <v>255</v>
      </c>
      <c r="B183" s="110">
        <v>590</v>
      </c>
      <c r="C183" s="110"/>
      <c r="D183" s="110"/>
      <c r="E183" s="110"/>
      <c r="F183" s="111"/>
      <c r="G183" s="110">
        <v>590</v>
      </c>
      <c r="H183" s="110"/>
      <c r="I183" s="110"/>
      <c r="J183" s="111"/>
      <c r="K183" s="110">
        <v>590</v>
      </c>
      <c r="L183" s="110"/>
      <c r="M183" s="110"/>
      <c r="N183" s="110"/>
      <c r="O183" s="111"/>
      <c r="P183" s="110">
        <v>590</v>
      </c>
      <c r="Q183" s="110"/>
      <c r="R183" s="110"/>
      <c r="S183" s="111"/>
      <c r="T183" s="110">
        <v>590</v>
      </c>
      <c r="U183" s="110"/>
      <c r="V183" s="110"/>
      <c r="W183" s="111"/>
      <c r="X183" s="3">
        <v>590</v>
      </c>
      <c r="Y183" s="110"/>
      <c r="Z183" s="110"/>
      <c r="AA183" s="110"/>
      <c r="AB183" s="111"/>
    </row>
    <row r="184" spans="1:28" ht="12.75">
      <c r="A184" s="120" t="s">
        <v>256</v>
      </c>
      <c r="B184" s="121">
        <v>1050</v>
      </c>
      <c r="C184" s="121"/>
      <c r="D184" s="121"/>
      <c r="E184" s="121"/>
      <c r="F184" s="131"/>
      <c r="G184" s="121">
        <v>1050</v>
      </c>
      <c r="H184" s="121"/>
      <c r="I184" s="121"/>
      <c r="J184" s="131"/>
      <c r="K184" s="121">
        <v>1050</v>
      </c>
      <c r="L184" s="121"/>
      <c r="M184" s="121"/>
      <c r="N184" s="121"/>
      <c r="O184" s="131"/>
      <c r="P184" s="121">
        <v>1050</v>
      </c>
      <c r="Q184" s="121"/>
      <c r="R184" s="121"/>
      <c r="S184" s="131"/>
      <c r="T184" s="121">
        <v>1050</v>
      </c>
      <c r="U184" s="121"/>
      <c r="V184" s="121"/>
      <c r="W184" s="131"/>
      <c r="X184" s="3">
        <v>1050</v>
      </c>
      <c r="Y184" s="121"/>
      <c r="Z184" s="121"/>
      <c r="AA184" s="121"/>
      <c r="AB184" s="131"/>
    </row>
    <row r="185" spans="1:28" ht="12.75">
      <c r="A185" s="106" t="s">
        <v>578</v>
      </c>
      <c r="B185" s="110">
        <v>350</v>
      </c>
      <c r="C185" s="110"/>
      <c r="D185" s="110"/>
      <c r="E185" s="110"/>
      <c r="F185" s="111"/>
      <c r="G185" s="110">
        <v>350</v>
      </c>
      <c r="H185" s="110"/>
      <c r="I185" s="110"/>
      <c r="J185" s="111"/>
      <c r="K185" s="110">
        <v>350</v>
      </c>
      <c r="L185" s="110"/>
      <c r="M185" s="110"/>
      <c r="N185" s="110"/>
      <c r="O185" s="111"/>
      <c r="P185" s="110">
        <v>350</v>
      </c>
      <c r="Q185" s="110"/>
      <c r="R185" s="110"/>
      <c r="S185" s="111"/>
      <c r="T185" s="110">
        <v>350</v>
      </c>
      <c r="U185" s="110"/>
      <c r="V185" s="110"/>
      <c r="W185" s="111"/>
      <c r="X185" s="3">
        <v>350</v>
      </c>
      <c r="Y185" s="110"/>
      <c r="Z185" s="110"/>
      <c r="AA185" s="110"/>
      <c r="AB185" s="111"/>
    </row>
    <row r="186" spans="1:28" ht="12.75">
      <c r="A186" s="106" t="s">
        <v>579</v>
      </c>
      <c r="B186" s="110">
        <v>350</v>
      </c>
      <c r="C186" s="110"/>
      <c r="D186" s="110"/>
      <c r="E186" s="110"/>
      <c r="F186" s="111"/>
      <c r="G186" s="110">
        <v>350</v>
      </c>
      <c r="H186" s="110"/>
      <c r="I186" s="110"/>
      <c r="J186" s="111"/>
      <c r="K186" s="110">
        <v>350</v>
      </c>
      <c r="L186" s="110"/>
      <c r="M186" s="110"/>
      <c r="N186" s="110"/>
      <c r="O186" s="111"/>
      <c r="P186" s="110">
        <v>350</v>
      </c>
      <c r="Q186" s="110"/>
      <c r="R186" s="110"/>
      <c r="S186" s="111"/>
      <c r="T186" s="110">
        <v>350</v>
      </c>
      <c r="U186" s="110"/>
      <c r="V186" s="110"/>
      <c r="W186" s="111"/>
      <c r="X186" s="3">
        <v>350</v>
      </c>
      <c r="Y186" s="110"/>
      <c r="Z186" s="110"/>
      <c r="AA186" s="110"/>
      <c r="AB186" s="111"/>
    </row>
    <row r="187" spans="1:28" ht="12.75">
      <c r="A187" s="133"/>
      <c r="B187" s="449"/>
      <c r="C187" s="449"/>
      <c r="D187" s="449"/>
      <c r="E187" s="449"/>
      <c r="F187" s="507"/>
      <c r="G187" s="449"/>
      <c r="H187" s="449"/>
      <c r="I187" s="449"/>
      <c r="J187" s="507"/>
      <c r="K187" s="449"/>
      <c r="L187" s="449"/>
      <c r="M187" s="449"/>
      <c r="N187" s="449"/>
      <c r="O187" s="507"/>
      <c r="P187" s="449"/>
      <c r="Q187" s="449"/>
      <c r="R187" s="449"/>
      <c r="S187" s="507"/>
      <c r="T187" s="449"/>
      <c r="U187" s="449"/>
      <c r="V187" s="449"/>
      <c r="W187" s="507"/>
      <c r="X187" s="454"/>
      <c r="Y187" s="449"/>
      <c r="Z187" s="449"/>
      <c r="AA187" s="449"/>
      <c r="AB187" s="508"/>
    </row>
    <row r="188" spans="1:28" ht="12.75">
      <c r="A188" s="41" t="s">
        <v>87</v>
      </c>
      <c r="B188" s="134"/>
      <c r="C188" s="134"/>
      <c r="D188" s="134"/>
      <c r="E188" s="134"/>
      <c r="F188" s="134"/>
      <c r="G188" s="134"/>
      <c r="H188" s="134"/>
      <c r="I188" s="134"/>
      <c r="J188" s="134"/>
      <c r="K188" s="134"/>
      <c r="L188" s="134"/>
      <c r="M188" s="134"/>
      <c r="N188" s="134"/>
      <c r="O188" s="134"/>
      <c r="P188" s="134"/>
      <c r="Q188" s="134"/>
      <c r="R188" s="134"/>
      <c r="S188" s="134"/>
      <c r="T188" s="134"/>
      <c r="U188" s="134"/>
      <c r="V188" s="134"/>
      <c r="W188" s="134"/>
      <c r="X188" s="134"/>
      <c r="Y188" s="134"/>
      <c r="Z188" s="134"/>
      <c r="AA188" s="134"/>
      <c r="AB188" s="175"/>
    </row>
    <row r="189" spans="1:28" ht="12.75">
      <c r="A189" s="117" t="s">
        <v>257</v>
      </c>
      <c r="B189" s="107"/>
      <c r="C189" s="107"/>
      <c r="D189" s="107"/>
      <c r="E189" s="107"/>
      <c r="F189" s="118"/>
      <c r="G189" s="107"/>
      <c r="H189" s="107"/>
      <c r="I189" s="107"/>
      <c r="J189" s="118"/>
      <c r="K189" s="107"/>
      <c r="L189" s="107"/>
      <c r="M189" s="107"/>
      <c r="N189" s="107"/>
      <c r="O189" s="118"/>
      <c r="P189" s="107"/>
      <c r="Q189" s="107"/>
      <c r="R189" s="107"/>
      <c r="S189" s="118"/>
      <c r="T189" s="107"/>
      <c r="U189" s="107"/>
      <c r="V189" s="107"/>
      <c r="W189" s="118"/>
      <c r="X189" s="108"/>
      <c r="Y189" s="107"/>
      <c r="Z189" s="107"/>
      <c r="AA189" s="107"/>
      <c r="AB189" s="118"/>
    </row>
    <row r="190" spans="1:28" ht="12.75">
      <c r="A190" s="117"/>
      <c r="B190" s="107"/>
      <c r="C190" s="107"/>
      <c r="D190" s="107"/>
      <c r="E190" s="107"/>
      <c r="F190" s="118"/>
      <c r="G190" s="107"/>
      <c r="H190" s="107"/>
      <c r="I190" s="107"/>
      <c r="J190" s="118"/>
      <c r="K190" s="107"/>
      <c r="L190" s="107"/>
      <c r="M190" s="107"/>
      <c r="N190" s="107"/>
      <c r="O190" s="118"/>
      <c r="P190" s="107"/>
      <c r="Q190" s="107"/>
      <c r="R190" s="107"/>
      <c r="S190" s="118"/>
      <c r="T190" s="107"/>
      <c r="U190" s="107"/>
      <c r="V190" s="107"/>
      <c r="W190" s="118"/>
      <c r="X190" s="108"/>
      <c r="Y190" s="107"/>
      <c r="Z190" s="107"/>
      <c r="AA190" s="107"/>
      <c r="AB190" s="118"/>
    </row>
    <row r="191" spans="1:28" ht="12.75">
      <c r="A191" s="106" t="s">
        <v>162</v>
      </c>
      <c r="B191" s="110">
        <v>250</v>
      </c>
      <c r="C191" s="110"/>
      <c r="D191" s="110"/>
      <c r="E191" s="110"/>
      <c r="F191" s="111"/>
      <c r="G191" s="110">
        <v>250</v>
      </c>
      <c r="H191" s="110"/>
      <c r="I191" s="110"/>
      <c r="J191" s="111"/>
      <c r="K191" s="110">
        <v>250</v>
      </c>
      <c r="L191" s="110"/>
      <c r="M191" s="110"/>
      <c r="N191" s="110"/>
      <c r="O191" s="111"/>
      <c r="P191" s="110">
        <v>250</v>
      </c>
      <c r="Q191" s="110"/>
      <c r="R191" s="110"/>
      <c r="S191" s="111"/>
      <c r="T191" s="110">
        <v>250</v>
      </c>
      <c r="U191" s="110"/>
      <c r="V191" s="110"/>
      <c r="W191" s="111"/>
      <c r="X191" s="109">
        <v>250</v>
      </c>
      <c r="Y191" s="110"/>
      <c r="Z191" s="110"/>
      <c r="AA191" s="110"/>
      <c r="AB191" s="111"/>
    </row>
    <row r="192" spans="1:28" ht="12.75">
      <c r="A192" s="106" t="s">
        <v>459</v>
      </c>
      <c r="B192" s="110">
        <v>150</v>
      </c>
      <c r="C192" s="110"/>
      <c r="D192" s="110"/>
      <c r="E192" s="110"/>
      <c r="F192" s="111"/>
      <c r="G192" s="110"/>
      <c r="H192" s="110"/>
      <c r="I192" s="110"/>
      <c r="J192" s="111"/>
      <c r="K192" s="110"/>
      <c r="L192" s="110"/>
      <c r="M192" s="110"/>
      <c r="N192" s="110"/>
      <c r="O192" s="111"/>
      <c r="P192" s="110"/>
      <c r="Q192" s="110"/>
      <c r="R192" s="110"/>
      <c r="S192" s="111"/>
      <c r="T192" s="110"/>
      <c r="U192" s="110"/>
      <c r="V192" s="110"/>
      <c r="W192" s="111"/>
      <c r="X192" s="3"/>
      <c r="Y192" s="110"/>
      <c r="Z192" s="110"/>
      <c r="AA192" s="110"/>
      <c r="AB192" s="111"/>
    </row>
    <row r="193" spans="1:28" ht="12.75">
      <c r="A193" s="106" t="s">
        <v>259</v>
      </c>
      <c r="B193" s="110">
        <v>500</v>
      </c>
      <c r="C193" s="110"/>
      <c r="D193" s="110"/>
      <c r="E193" s="110"/>
      <c r="F193" s="111"/>
      <c r="G193" s="110"/>
      <c r="H193" s="110"/>
      <c r="I193" s="110"/>
      <c r="J193" s="111"/>
      <c r="K193" s="110"/>
      <c r="L193" s="110"/>
      <c r="M193" s="110"/>
      <c r="N193" s="110"/>
      <c r="O193" s="111"/>
      <c r="P193" s="110">
        <v>500</v>
      </c>
      <c r="Q193" s="110"/>
      <c r="R193" s="110"/>
      <c r="S193" s="111"/>
      <c r="T193" s="110"/>
      <c r="U193" s="110"/>
      <c r="V193" s="110"/>
      <c r="W193" s="111"/>
      <c r="X193" s="3"/>
      <c r="Y193" s="110"/>
      <c r="Z193" s="110"/>
      <c r="AA193" s="110"/>
      <c r="AB193" s="111"/>
    </row>
    <row r="194" spans="1:28" ht="12.75">
      <c r="A194" s="106" t="s">
        <v>260</v>
      </c>
      <c r="B194" s="110">
        <v>350</v>
      </c>
      <c r="C194" s="110"/>
      <c r="D194" s="110"/>
      <c r="E194" s="110"/>
      <c r="F194" s="111"/>
      <c r="G194" s="110"/>
      <c r="H194" s="110"/>
      <c r="I194" s="110"/>
      <c r="J194" s="111"/>
      <c r="K194" s="110"/>
      <c r="L194" s="110"/>
      <c r="M194" s="110"/>
      <c r="N194" s="110"/>
      <c r="O194" s="111"/>
      <c r="P194" s="110">
        <v>350</v>
      </c>
      <c r="Q194" s="110"/>
      <c r="R194" s="110"/>
      <c r="S194" s="110"/>
      <c r="T194" s="110"/>
      <c r="U194" s="110"/>
      <c r="V194" s="110"/>
      <c r="W194" s="110"/>
      <c r="X194" s="110"/>
      <c r="Y194" s="110"/>
      <c r="Z194" s="110"/>
      <c r="AA194" s="110"/>
      <c r="AB194" s="111"/>
    </row>
    <row r="195" spans="1:28" ht="12.75">
      <c r="A195" s="106" t="s">
        <v>409</v>
      </c>
      <c r="B195" s="110">
        <v>200</v>
      </c>
      <c r="C195" s="110"/>
      <c r="D195" s="110"/>
      <c r="E195" s="110"/>
      <c r="F195" s="111"/>
      <c r="G195" s="110"/>
      <c r="H195" s="110"/>
      <c r="I195" s="110"/>
      <c r="J195" s="111"/>
      <c r="K195" s="110"/>
      <c r="L195" s="110"/>
      <c r="M195" s="110"/>
      <c r="N195" s="110"/>
      <c r="O195" s="111"/>
      <c r="P195" s="110">
        <v>200</v>
      </c>
      <c r="Q195" s="110"/>
      <c r="R195" s="110"/>
      <c r="S195" s="111"/>
      <c r="T195" s="110"/>
      <c r="U195" s="110"/>
      <c r="V195" s="110"/>
      <c r="W195" s="111"/>
      <c r="X195" s="3"/>
      <c r="Y195" s="110"/>
      <c r="Z195" s="110"/>
      <c r="AA195" s="110"/>
      <c r="AB195" s="111"/>
    </row>
    <row r="196" spans="1:28" ht="12.75">
      <c r="A196" s="106" t="s">
        <v>262</v>
      </c>
      <c r="B196" s="110"/>
      <c r="C196" s="110"/>
      <c r="D196" s="110"/>
      <c r="E196" s="110"/>
      <c r="F196" s="111"/>
      <c r="G196" s="110">
        <v>400</v>
      </c>
      <c r="H196" s="110"/>
      <c r="I196" s="110"/>
      <c r="J196" s="111"/>
      <c r="K196" s="110">
        <v>400</v>
      </c>
      <c r="L196" s="110"/>
      <c r="M196" s="110"/>
      <c r="N196" s="110"/>
      <c r="O196" s="111"/>
      <c r="P196" s="110"/>
      <c r="Q196" s="110"/>
      <c r="R196" s="110"/>
      <c r="S196" s="111"/>
      <c r="T196" s="110"/>
      <c r="U196" s="110"/>
      <c r="V196" s="110"/>
      <c r="W196" s="111"/>
      <c r="X196" s="3"/>
      <c r="Y196" s="110"/>
      <c r="Z196" s="110"/>
      <c r="AA196" s="110"/>
      <c r="AB196" s="111"/>
    </row>
    <row r="197" spans="1:28" ht="12.75">
      <c r="A197" s="106" t="s">
        <v>603</v>
      </c>
      <c r="B197" s="110">
        <v>1950</v>
      </c>
      <c r="C197" s="110"/>
      <c r="D197" s="110"/>
      <c r="E197" s="110"/>
      <c r="F197" s="14"/>
      <c r="G197" s="110">
        <v>1750</v>
      </c>
      <c r="H197" s="110"/>
      <c r="I197" s="110"/>
      <c r="J197" s="14"/>
      <c r="K197" s="110">
        <v>1900</v>
      </c>
      <c r="L197" s="110"/>
      <c r="M197" s="110"/>
      <c r="N197" s="110"/>
      <c r="O197" s="14"/>
      <c r="P197" s="110"/>
      <c r="Q197" s="110"/>
      <c r="R197" s="110"/>
      <c r="S197" s="14"/>
      <c r="T197" s="110"/>
      <c r="U197" s="110"/>
      <c r="V197" s="110"/>
      <c r="W197" s="14"/>
      <c r="X197" s="110"/>
      <c r="Y197" s="110"/>
      <c r="Z197" s="110"/>
      <c r="AA197" s="110"/>
      <c r="AB197" s="14" t="s">
        <v>477</v>
      </c>
    </row>
    <row r="198" spans="1:28" ht="12.75">
      <c r="A198" s="106" t="s">
        <v>710</v>
      </c>
      <c r="B198" s="110">
        <v>600</v>
      </c>
      <c r="C198" s="110"/>
      <c r="D198" s="110"/>
      <c r="E198" s="110"/>
      <c r="F198" s="111"/>
      <c r="G198" s="110">
        <v>600</v>
      </c>
      <c r="H198" s="110"/>
      <c r="I198" s="110"/>
      <c r="J198" s="111"/>
      <c r="K198" s="110">
        <v>600</v>
      </c>
      <c r="L198" s="110"/>
      <c r="M198" s="110"/>
      <c r="N198" s="110"/>
      <c r="O198" s="111"/>
      <c r="P198" s="110">
        <v>600</v>
      </c>
      <c r="Q198" s="110"/>
      <c r="R198" s="110"/>
      <c r="S198" s="111"/>
      <c r="T198" s="110">
        <v>600</v>
      </c>
      <c r="U198" s="110"/>
      <c r="V198" s="110"/>
      <c r="W198" s="111"/>
      <c r="X198" s="109">
        <v>600</v>
      </c>
      <c r="Y198" s="110"/>
      <c r="Z198" s="110"/>
      <c r="AA198" s="110"/>
      <c r="AB198" s="111"/>
    </row>
    <row r="199" spans="1:28" ht="12.75">
      <c r="A199" s="41" t="s">
        <v>89</v>
      </c>
      <c r="B199" s="134"/>
      <c r="C199" s="134"/>
      <c r="D199" s="134"/>
      <c r="E199" s="134"/>
      <c r="F199" s="134"/>
      <c r="G199" s="134"/>
      <c r="H199" s="134"/>
      <c r="I199" s="134"/>
      <c r="J199" s="134"/>
      <c r="K199" s="134"/>
      <c r="L199" s="134"/>
      <c r="M199" s="134"/>
      <c r="N199" s="134"/>
      <c r="O199" s="134"/>
      <c r="P199" s="134"/>
      <c r="Q199" s="134"/>
      <c r="R199" s="134"/>
      <c r="S199" s="134"/>
      <c r="T199" s="134"/>
      <c r="U199" s="134"/>
      <c r="V199" s="134"/>
      <c r="W199" s="134"/>
      <c r="X199" s="134"/>
      <c r="Y199" s="134"/>
      <c r="Z199" s="134"/>
      <c r="AA199" s="134"/>
      <c r="AB199" s="175"/>
    </row>
    <row r="200" spans="1:28" ht="12.75">
      <c r="A200" s="117" t="s">
        <v>714</v>
      </c>
      <c r="B200" s="107">
        <v>350</v>
      </c>
      <c r="C200" s="107"/>
      <c r="D200" s="107"/>
      <c r="E200" s="107"/>
      <c r="F200" s="118"/>
      <c r="G200" s="107">
        <v>350</v>
      </c>
      <c r="H200" s="107"/>
      <c r="I200" s="107"/>
      <c r="J200" s="118"/>
      <c r="K200" s="107">
        <v>350</v>
      </c>
      <c r="L200" s="107"/>
      <c r="M200" s="107"/>
      <c r="N200" s="107"/>
      <c r="O200" s="118"/>
      <c r="P200" s="107">
        <v>350</v>
      </c>
      <c r="Q200" s="107"/>
      <c r="R200" s="107"/>
      <c r="S200" s="118"/>
      <c r="T200" s="107">
        <v>350</v>
      </c>
      <c r="U200" s="107"/>
      <c r="V200" s="107"/>
      <c r="W200" s="118"/>
      <c r="X200" s="5">
        <v>350</v>
      </c>
      <c r="Y200" s="107"/>
      <c r="Z200" s="107"/>
      <c r="AA200" s="107"/>
      <c r="AB200" s="118"/>
    </row>
    <row r="201" spans="1:28" ht="12.75">
      <c r="A201" s="106" t="s">
        <v>265</v>
      </c>
      <c r="B201" s="110">
        <v>1300</v>
      </c>
      <c r="C201" s="110"/>
      <c r="D201" s="110"/>
      <c r="E201" s="110"/>
      <c r="F201" s="14"/>
      <c r="G201" s="110">
        <v>1500</v>
      </c>
      <c r="H201" s="110"/>
      <c r="I201" s="110"/>
      <c r="J201" s="14"/>
      <c r="K201" s="110">
        <v>1500</v>
      </c>
      <c r="L201" s="110"/>
      <c r="M201" s="110"/>
      <c r="N201" s="110"/>
      <c r="O201" s="14"/>
      <c r="P201" s="110">
        <v>1500</v>
      </c>
      <c r="Q201" s="110"/>
      <c r="R201" s="110"/>
      <c r="S201" s="14"/>
      <c r="T201" s="110">
        <v>1500</v>
      </c>
      <c r="U201" s="110"/>
      <c r="V201" s="110"/>
      <c r="W201" s="14"/>
      <c r="X201" s="3">
        <v>1500</v>
      </c>
      <c r="Y201" s="3"/>
      <c r="Z201" s="3"/>
      <c r="AA201" s="110"/>
      <c r="AB201" s="14" t="s">
        <v>477</v>
      </c>
    </row>
    <row r="202" spans="1:28" ht="12.75">
      <c r="A202" s="106" t="s">
        <v>715</v>
      </c>
      <c r="B202" s="110"/>
      <c r="C202" s="110"/>
      <c r="D202" s="110"/>
      <c r="E202" s="110"/>
      <c r="F202" s="111"/>
      <c r="G202" s="110">
        <v>400</v>
      </c>
      <c r="H202" s="110"/>
      <c r="I202" s="110"/>
      <c r="J202" s="111"/>
      <c r="K202" s="110">
        <v>400</v>
      </c>
      <c r="L202" s="110"/>
      <c r="M202" s="110"/>
      <c r="N202" s="110"/>
      <c r="O202" s="111"/>
      <c r="P202" s="110">
        <v>400</v>
      </c>
      <c r="Q202" s="110"/>
      <c r="R202" s="110"/>
      <c r="S202" s="111"/>
      <c r="T202" s="110"/>
      <c r="U202" s="110"/>
      <c r="V202" s="110"/>
      <c r="W202" s="111"/>
      <c r="X202" s="3">
        <v>400</v>
      </c>
      <c r="Y202" s="110"/>
      <c r="Z202" s="110"/>
      <c r="AA202" s="110"/>
      <c r="AB202" s="111"/>
    </row>
    <row r="203" spans="1:28" ht="12.75">
      <c r="A203" s="106" t="s">
        <v>267</v>
      </c>
      <c r="B203" s="110"/>
      <c r="C203" s="110"/>
      <c r="D203" s="110"/>
      <c r="E203" s="110"/>
      <c r="F203" s="111"/>
      <c r="G203" s="110">
        <v>400</v>
      </c>
      <c r="H203" s="110"/>
      <c r="I203" s="110"/>
      <c r="J203" s="111"/>
      <c r="K203" s="110">
        <v>400</v>
      </c>
      <c r="L203" s="110"/>
      <c r="M203" s="110"/>
      <c r="N203" s="110"/>
      <c r="O203" s="111"/>
      <c r="P203" s="110"/>
      <c r="Q203" s="110"/>
      <c r="R203" s="110"/>
      <c r="S203" s="111"/>
      <c r="T203" s="110"/>
      <c r="U203" s="110"/>
      <c r="V203" s="110"/>
      <c r="W203" s="111"/>
      <c r="X203" s="3"/>
      <c r="Y203" s="110"/>
      <c r="Z203" s="110"/>
      <c r="AA203" s="110"/>
      <c r="AB203" s="111"/>
    </row>
    <row r="204" spans="1:28" ht="12.75">
      <c r="A204" s="106" t="s">
        <v>448</v>
      </c>
      <c r="B204" s="110">
        <v>400</v>
      </c>
      <c r="C204" s="110"/>
      <c r="D204" s="110"/>
      <c r="E204" s="110"/>
      <c r="F204" s="111"/>
      <c r="G204" s="110"/>
      <c r="H204" s="110"/>
      <c r="I204" s="110"/>
      <c r="J204" s="111"/>
      <c r="K204" s="110"/>
      <c r="L204" s="110"/>
      <c r="M204" s="110"/>
      <c r="N204" s="110"/>
      <c r="O204" s="111"/>
      <c r="P204" s="110"/>
      <c r="Q204" s="110"/>
      <c r="R204" s="110"/>
      <c r="S204" s="111"/>
      <c r="T204" s="110"/>
      <c r="U204" s="110"/>
      <c r="V204" s="110"/>
      <c r="W204" s="111"/>
      <c r="X204" s="3"/>
      <c r="Y204" s="110"/>
      <c r="Z204" s="110"/>
      <c r="AA204" s="110"/>
      <c r="AB204" s="111"/>
    </row>
    <row r="205" spans="1:28" ht="12.75">
      <c r="A205" s="106" t="s">
        <v>260</v>
      </c>
      <c r="B205" s="110">
        <v>350</v>
      </c>
      <c r="C205" s="110"/>
      <c r="D205" s="110"/>
      <c r="E205" s="110"/>
      <c r="F205" s="111"/>
      <c r="G205" s="110"/>
      <c r="H205" s="110"/>
      <c r="I205" s="110"/>
      <c r="J205" s="111"/>
      <c r="K205" s="110"/>
      <c r="L205" s="110"/>
      <c r="M205" s="110"/>
      <c r="N205" s="110"/>
      <c r="O205" s="111"/>
      <c r="P205" s="110">
        <v>350</v>
      </c>
      <c r="Q205" s="110"/>
      <c r="R205" s="110"/>
      <c r="S205" s="111"/>
      <c r="T205" s="110"/>
      <c r="U205" s="110"/>
      <c r="V205" s="110"/>
      <c r="W205" s="111"/>
      <c r="Y205" s="110"/>
      <c r="Z205" s="110"/>
      <c r="AA205" s="110"/>
      <c r="AB205" s="111"/>
    </row>
    <row r="206" spans="1:28" ht="12.75">
      <c r="A206" s="106" t="s">
        <v>411</v>
      </c>
      <c r="B206" s="110"/>
      <c r="C206" s="110"/>
      <c r="D206" s="110"/>
      <c r="E206" s="110"/>
      <c r="F206" s="111"/>
      <c r="G206" s="110">
        <v>400</v>
      </c>
      <c r="H206" s="110"/>
      <c r="I206" s="110"/>
      <c r="J206" s="111"/>
      <c r="K206" s="110">
        <v>400</v>
      </c>
      <c r="L206" s="110"/>
      <c r="M206" s="110"/>
      <c r="N206" s="110"/>
      <c r="O206" s="111"/>
      <c r="P206" s="110"/>
      <c r="Q206" s="110"/>
      <c r="R206" s="110"/>
      <c r="S206" s="111"/>
      <c r="T206" s="110"/>
      <c r="U206" s="110"/>
      <c r="V206" s="110"/>
      <c r="W206" s="111"/>
      <c r="X206" s="3"/>
      <c r="Y206" s="110"/>
      <c r="Z206" s="110"/>
      <c r="AA206" s="110"/>
      <c r="AB206" s="111">
        <v>2.9</v>
      </c>
    </row>
    <row r="207" spans="1:28" ht="12.75">
      <c r="A207" s="106" t="s">
        <v>270</v>
      </c>
      <c r="B207" s="110"/>
      <c r="C207" s="110"/>
      <c r="D207" s="110"/>
      <c r="E207" s="110"/>
      <c r="F207" s="111"/>
      <c r="G207" s="110"/>
      <c r="H207" s="110"/>
      <c r="I207" s="110"/>
      <c r="J207" s="111"/>
      <c r="K207" s="110"/>
      <c r="L207" s="110"/>
      <c r="M207" s="110"/>
      <c r="N207" s="110"/>
      <c r="O207" s="111"/>
      <c r="P207" s="110"/>
      <c r="Q207" s="110"/>
      <c r="R207" s="110"/>
      <c r="S207" s="111"/>
      <c r="T207" s="110"/>
      <c r="U207" s="110"/>
      <c r="V207" s="110"/>
      <c r="W207" s="111"/>
      <c r="X207" s="3"/>
      <c r="Y207" s="110"/>
      <c r="Z207" s="110"/>
      <c r="AA207" s="110"/>
      <c r="AB207" s="111"/>
    </row>
    <row r="208" spans="1:28" ht="12.75">
      <c r="A208" s="106" t="s">
        <v>716</v>
      </c>
      <c r="B208" s="110"/>
      <c r="C208" s="110"/>
      <c r="D208" s="110"/>
      <c r="E208" s="110"/>
      <c r="F208" s="111"/>
      <c r="G208" s="110">
        <v>300</v>
      </c>
      <c r="H208" s="110"/>
      <c r="I208" s="110"/>
      <c r="J208" s="111"/>
      <c r="K208" s="110">
        <v>300</v>
      </c>
      <c r="L208" s="110"/>
      <c r="M208" s="110"/>
      <c r="N208" s="110"/>
      <c r="O208" s="111"/>
      <c r="P208" s="110"/>
      <c r="Q208" s="110"/>
      <c r="R208" s="110"/>
      <c r="S208" s="111"/>
      <c r="T208" s="110"/>
      <c r="U208" s="110"/>
      <c r="V208" s="110"/>
      <c r="W208" s="111"/>
      <c r="X208" s="110"/>
      <c r="Y208" s="110"/>
      <c r="Z208" s="110"/>
      <c r="AA208" s="110"/>
      <c r="AB208" s="111"/>
    </row>
    <row r="209" spans="1:28" ht="12.75">
      <c r="A209" s="106" t="s">
        <v>711</v>
      </c>
      <c r="B209" s="110">
        <v>350</v>
      </c>
      <c r="C209" s="110"/>
      <c r="D209" s="110"/>
      <c r="E209" s="110"/>
      <c r="F209" s="111"/>
      <c r="G209" s="110">
        <v>350</v>
      </c>
      <c r="H209" s="110"/>
      <c r="I209" s="110"/>
      <c r="J209" s="111"/>
      <c r="K209" s="110">
        <v>350</v>
      </c>
      <c r="L209" s="110"/>
      <c r="M209" s="110"/>
      <c r="N209" s="110"/>
      <c r="O209" s="111"/>
      <c r="P209" s="110">
        <v>350</v>
      </c>
      <c r="Q209" s="110"/>
      <c r="R209" s="110"/>
      <c r="S209" s="111"/>
      <c r="T209" s="110">
        <v>350</v>
      </c>
      <c r="U209" s="110"/>
      <c r="V209" s="110"/>
      <c r="W209" s="111"/>
      <c r="X209" s="3">
        <v>350</v>
      </c>
      <c r="Y209" s="110"/>
      <c r="Z209" s="110"/>
      <c r="AA209" s="110"/>
      <c r="AB209" s="111"/>
    </row>
    <row r="210" spans="1:28" ht="12.75">
      <c r="A210" s="106" t="s">
        <v>712</v>
      </c>
      <c r="B210" s="110">
        <v>600</v>
      </c>
      <c r="C210" s="110"/>
      <c r="D210" s="110"/>
      <c r="E210" s="110"/>
      <c r="F210" s="111"/>
      <c r="G210" s="110">
        <v>600</v>
      </c>
      <c r="H210" s="110"/>
      <c r="I210" s="110"/>
      <c r="J210" s="111"/>
      <c r="K210" s="110">
        <v>600</v>
      </c>
      <c r="L210" s="110"/>
      <c r="M210" s="110"/>
      <c r="N210" s="110"/>
      <c r="O210" s="111"/>
      <c r="P210" s="110">
        <v>600</v>
      </c>
      <c r="Q210" s="110"/>
      <c r="R210" s="110"/>
      <c r="S210" s="111"/>
      <c r="T210" s="110">
        <v>600</v>
      </c>
      <c r="U210" s="110"/>
      <c r="V210" s="110"/>
      <c r="W210" s="111"/>
      <c r="X210" s="3">
        <v>600</v>
      </c>
      <c r="Y210" s="110"/>
      <c r="Z210" s="110"/>
      <c r="AA210" s="110"/>
      <c r="AB210" s="111"/>
    </row>
    <row r="211" spans="1:28" ht="12.75">
      <c r="A211" s="120" t="s">
        <v>259</v>
      </c>
      <c r="B211" s="121" t="s">
        <v>717</v>
      </c>
      <c r="C211" s="121"/>
      <c r="D211" s="121"/>
      <c r="E211" s="121"/>
      <c r="F211" s="131"/>
      <c r="G211" s="121"/>
      <c r="H211" s="121"/>
      <c r="I211" s="121"/>
      <c r="J211" s="131"/>
      <c r="K211" s="121"/>
      <c r="L211" s="121"/>
      <c r="M211" s="121"/>
      <c r="N211" s="121"/>
      <c r="O211" s="131"/>
      <c r="P211" s="121">
        <v>500</v>
      </c>
      <c r="Q211" s="121"/>
      <c r="R211" s="121"/>
      <c r="S211" s="131"/>
      <c r="T211" s="121"/>
      <c r="U211" s="121"/>
      <c r="V211" s="121"/>
      <c r="W211" s="131"/>
      <c r="X211" s="3"/>
      <c r="Y211" s="121"/>
      <c r="Z211" s="121"/>
      <c r="AA211" s="121"/>
      <c r="AB211" s="131"/>
    </row>
    <row r="212" spans="1:28" ht="12.75">
      <c r="A212" s="41" t="s">
        <v>92</v>
      </c>
      <c r="B212" s="134"/>
      <c r="C212" s="134"/>
      <c r="D212" s="134"/>
      <c r="E212" s="134"/>
      <c r="F212" s="134"/>
      <c r="G212" s="134"/>
      <c r="H212" s="134"/>
      <c r="I212" s="134"/>
      <c r="J212" s="134"/>
      <c r="K212" s="134"/>
      <c r="L212" s="134"/>
      <c r="M212" s="134"/>
      <c r="N212" s="134"/>
      <c r="O212" s="134"/>
      <c r="P212" s="134"/>
      <c r="Q212" s="134"/>
      <c r="R212" s="134"/>
      <c r="S212" s="134"/>
      <c r="T212" s="134"/>
      <c r="U212" s="134"/>
      <c r="V212" s="134"/>
      <c r="W212" s="134"/>
      <c r="X212" s="134"/>
      <c r="Y212" s="134"/>
      <c r="Z212" s="134"/>
      <c r="AA212" s="134"/>
      <c r="AB212" s="175"/>
    </row>
    <row r="213" spans="1:28" ht="12.75">
      <c r="A213" s="117" t="s">
        <v>265</v>
      </c>
      <c r="B213" s="107"/>
      <c r="C213" s="107"/>
      <c r="D213" s="107"/>
      <c r="E213" s="107"/>
      <c r="F213" s="118"/>
      <c r="G213" s="107"/>
      <c r="H213" s="107"/>
      <c r="I213" s="107"/>
      <c r="J213" s="118"/>
      <c r="K213" s="107"/>
      <c r="L213" s="107"/>
      <c r="M213" s="107"/>
      <c r="N213" s="107"/>
      <c r="O213" s="118"/>
      <c r="P213" s="107"/>
      <c r="Q213" s="107"/>
      <c r="R213" s="107"/>
      <c r="S213" s="118"/>
      <c r="T213" s="107"/>
      <c r="U213" s="107"/>
      <c r="V213" s="107"/>
      <c r="W213" s="118"/>
      <c r="X213" s="110"/>
      <c r="Y213" s="110"/>
      <c r="Z213" s="110"/>
      <c r="AA213" s="110"/>
      <c r="AB213" s="118"/>
    </row>
    <row r="214" spans="1:28" ht="25.5">
      <c r="A214" s="119" t="s">
        <v>552</v>
      </c>
      <c r="B214" s="110"/>
      <c r="C214" s="110"/>
      <c r="D214" s="110"/>
      <c r="E214" s="110"/>
      <c r="F214" s="111"/>
      <c r="G214" s="110"/>
      <c r="H214" s="110"/>
      <c r="I214" s="110"/>
      <c r="J214" s="111"/>
      <c r="K214" s="110"/>
      <c r="L214" s="110"/>
      <c r="M214" s="110"/>
      <c r="N214" s="110"/>
      <c r="O214" s="111"/>
      <c r="P214" s="110"/>
      <c r="Q214" s="110"/>
      <c r="R214" s="110"/>
      <c r="S214" s="111"/>
      <c r="T214" s="110"/>
      <c r="U214" s="110"/>
      <c r="V214" s="110"/>
      <c r="W214" s="111"/>
      <c r="X214" s="110"/>
      <c r="Y214" s="110"/>
      <c r="Z214" s="110"/>
      <c r="AA214" s="110"/>
      <c r="AB214" s="111"/>
    </row>
    <row r="215" spans="1:28" ht="12.75">
      <c r="A215" s="106" t="s">
        <v>57</v>
      </c>
      <c r="B215" s="110"/>
      <c r="C215" s="110"/>
      <c r="D215" s="110"/>
      <c r="E215" s="110"/>
      <c r="F215" s="111"/>
      <c r="G215" s="110"/>
      <c r="H215" s="110"/>
      <c r="I215" s="110"/>
      <c r="J215" s="111"/>
      <c r="K215" s="110"/>
      <c r="L215" s="110"/>
      <c r="M215" s="110"/>
      <c r="N215" s="110"/>
      <c r="O215" s="111"/>
      <c r="P215" s="110"/>
      <c r="Q215" s="110"/>
      <c r="R215" s="110"/>
      <c r="S215" s="111"/>
      <c r="T215" s="110"/>
      <c r="U215" s="110"/>
      <c r="V215" s="110"/>
      <c r="W215" s="111"/>
      <c r="X215" s="110"/>
      <c r="Y215" s="110"/>
      <c r="Z215" s="110"/>
      <c r="AA215" s="110"/>
      <c r="AB215" s="111"/>
    </row>
    <row r="216" spans="1:28" ht="12.75">
      <c r="A216" s="106" t="s">
        <v>276</v>
      </c>
      <c r="B216" s="110"/>
      <c r="C216" s="110"/>
      <c r="D216" s="110"/>
      <c r="E216" s="110"/>
      <c r="F216" s="111"/>
      <c r="G216" s="110"/>
      <c r="H216" s="110"/>
      <c r="I216" s="110"/>
      <c r="J216" s="111"/>
      <c r="K216" s="110"/>
      <c r="L216" s="110"/>
      <c r="M216" s="110"/>
      <c r="N216" s="110"/>
      <c r="O216" s="111"/>
      <c r="P216" s="110"/>
      <c r="Q216" s="110"/>
      <c r="R216" s="110"/>
      <c r="S216" s="111"/>
      <c r="T216" s="110"/>
      <c r="U216" s="110"/>
      <c r="V216" s="110"/>
      <c r="W216" s="111"/>
      <c r="X216" s="110"/>
      <c r="Y216" s="110"/>
      <c r="Z216" s="110"/>
      <c r="AA216" s="110"/>
      <c r="AB216" s="111"/>
    </row>
    <row r="217" spans="1:28" ht="12.75">
      <c r="A217" s="106" t="s">
        <v>277</v>
      </c>
      <c r="B217" s="110"/>
      <c r="C217" s="110"/>
      <c r="D217" s="110"/>
      <c r="E217" s="110"/>
      <c r="F217" s="111"/>
      <c r="G217" s="110"/>
      <c r="H217" s="110"/>
      <c r="I217" s="110"/>
      <c r="J217" s="111"/>
      <c r="K217" s="110"/>
      <c r="L217" s="110"/>
      <c r="M217" s="110"/>
      <c r="N217" s="110"/>
      <c r="O217" s="111"/>
      <c r="P217" s="110"/>
      <c r="Q217" s="110"/>
      <c r="R217" s="110"/>
      <c r="S217" s="111"/>
      <c r="T217" s="110"/>
      <c r="U217" s="110"/>
      <c r="V217" s="110"/>
      <c r="W217" s="111"/>
      <c r="X217" s="110"/>
      <c r="Y217" s="110"/>
      <c r="Z217" s="110"/>
      <c r="AA217" s="110"/>
      <c r="AB217" s="111"/>
    </row>
    <row r="218" spans="1:28" ht="12.75">
      <c r="A218" s="106" t="s">
        <v>278</v>
      </c>
      <c r="B218" s="110"/>
      <c r="C218" s="110"/>
      <c r="D218" s="110"/>
      <c r="E218" s="110"/>
      <c r="F218" s="111"/>
      <c r="G218" s="110"/>
      <c r="H218" s="110"/>
      <c r="I218" s="110"/>
      <c r="J218" s="111"/>
      <c r="K218" s="110"/>
      <c r="L218" s="110"/>
      <c r="M218" s="110"/>
      <c r="N218" s="110"/>
      <c r="O218" s="111"/>
      <c r="P218" s="110"/>
      <c r="Q218" s="110"/>
      <c r="R218" s="110"/>
      <c r="S218" s="111"/>
      <c r="T218" s="110"/>
      <c r="U218" s="110"/>
      <c r="V218" s="110"/>
      <c r="W218" s="111"/>
      <c r="X218" s="110"/>
      <c r="Y218" s="110"/>
      <c r="Z218" s="110"/>
      <c r="AA218" s="110"/>
      <c r="AB218" s="111"/>
    </row>
    <row r="219" spans="1:28" ht="12.75">
      <c r="A219" s="106" t="s">
        <v>52</v>
      </c>
      <c r="B219" s="110"/>
      <c r="C219" s="110"/>
      <c r="D219" s="110"/>
      <c r="E219" s="110"/>
      <c r="F219" s="111"/>
      <c r="G219" s="110"/>
      <c r="H219" s="110"/>
      <c r="I219" s="110"/>
      <c r="J219" s="111"/>
      <c r="K219" s="110"/>
      <c r="L219" s="110"/>
      <c r="M219" s="110"/>
      <c r="N219" s="110"/>
      <c r="O219" s="111"/>
      <c r="P219" s="110"/>
      <c r="Q219" s="110"/>
      <c r="R219" s="110"/>
      <c r="S219" s="111"/>
      <c r="T219" s="110"/>
      <c r="U219" s="110"/>
      <c r="V219" s="110"/>
      <c r="W219" s="111"/>
      <c r="X219" s="109"/>
      <c r="Y219" s="110"/>
      <c r="Z219" s="110"/>
      <c r="AA219" s="110"/>
      <c r="AB219" s="111"/>
    </row>
    <row r="220" spans="1:28" ht="12.75">
      <c r="A220" s="106" t="s">
        <v>279</v>
      </c>
      <c r="B220" s="110"/>
      <c r="C220" s="110"/>
      <c r="D220" s="110"/>
      <c r="E220" s="110"/>
      <c r="F220" s="111"/>
      <c r="G220" s="110"/>
      <c r="H220" s="110"/>
      <c r="I220" s="110"/>
      <c r="J220" s="111"/>
      <c r="K220" s="110"/>
      <c r="L220" s="110"/>
      <c r="M220" s="110"/>
      <c r="N220" s="110"/>
      <c r="O220" s="111"/>
      <c r="P220" s="110"/>
      <c r="Q220" s="110"/>
      <c r="R220" s="110"/>
      <c r="S220" s="111"/>
      <c r="T220" s="110"/>
      <c r="U220" s="110"/>
      <c r="V220" s="110"/>
      <c r="W220" s="111"/>
      <c r="X220" s="109"/>
      <c r="Y220" s="110"/>
      <c r="Z220" s="110"/>
      <c r="AA220" s="110"/>
      <c r="AB220" s="111"/>
    </row>
    <row r="221" spans="1:28" ht="12.75">
      <c r="A221" s="106" t="s">
        <v>516</v>
      </c>
      <c r="B221" s="110"/>
      <c r="C221" s="110"/>
      <c r="D221" s="110"/>
      <c r="E221" s="110"/>
      <c r="F221" s="111"/>
      <c r="G221" s="110"/>
      <c r="H221" s="110"/>
      <c r="I221" s="110"/>
      <c r="J221" s="111"/>
      <c r="K221" s="110"/>
      <c r="L221" s="110"/>
      <c r="M221" s="110"/>
      <c r="N221" s="110"/>
      <c r="O221" s="111"/>
      <c r="P221" s="110"/>
      <c r="Q221" s="110"/>
      <c r="R221" s="110"/>
      <c r="S221" s="111"/>
      <c r="T221" s="110"/>
      <c r="U221" s="110"/>
      <c r="V221" s="110"/>
      <c r="W221" s="111"/>
      <c r="X221" s="109"/>
      <c r="Y221" s="110"/>
      <c r="Z221" s="110"/>
      <c r="AA221" s="110"/>
      <c r="AB221" s="111"/>
    </row>
    <row r="222" spans="1:28" ht="12.75">
      <c r="A222" s="106" t="s">
        <v>413</v>
      </c>
      <c r="B222" s="110"/>
      <c r="C222" s="110"/>
      <c r="D222" s="110"/>
      <c r="E222" s="110"/>
      <c r="F222" s="111"/>
      <c r="G222" s="110"/>
      <c r="H222" s="110"/>
      <c r="I222" s="110"/>
      <c r="J222" s="111"/>
      <c r="K222" s="110"/>
      <c r="L222" s="110"/>
      <c r="M222" s="110"/>
      <c r="N222" s="110"/>
      <c r="O222" s="111"/>
      <c r="P222" s="110"/>
      <c r="Q222" s="110"/>
      <c r="R222" s="110"/>
      <c r="S222" s="111"/>
      <c r="T222" s="110"/>
      <c r="U222" s="110"/>
      <c r="V222" s="110"/>
      <c r="W222" s="111"/>
      <c r="X222" s="109"/>
      <c r="Y222" s="110"/>
      <c r="Z222" s="110"/>
      <c r="AA222" s="110"/>
      <c r="AB222" s="111"/>
    </row>
    <row r="223" spans="1:28" ht="12.75">
      <c r="A223" s="120" t="s">
        <v>414</v>
      </c>
      <c r="B223" s="121"/>
      <c r="C223" s="121"/>
      <c r="D223" s="121"/>
      <c r="E223" s="121"/>
      <c r="F223" s="131"/>
      <c r="G223" s="121"/>
      <c r="H223" s="121"/>
      <c r="I223" s="121"/>
      <c r="J223" s="131"/>
      <c r="K223" s="121"/>
      <c r="L223" s="121"/>
      <c r="M223" s="121"/>
      <c r="N223" s="121"/>
      <c r="O223" s="131"/>
      <c r="P223" s="121"/>
      <c r="Q223" s="121"/>
      <c r="R223" s="121"/>
      <c r="S223" s="131"/>
      <c r="T223" s="121"/>
      <c r="U223" s="121"/>
      <c r="V223" s="121"/>
      <c r="W223" s="131"/>
      <c r="X223" s="132"/>
      <c r="Y223" s="121"/>
      <c r="Z223" s="121"/>
      <c r="AA223" s="121"/>
      <c r="AB223" s="131"/>
    </row>
    <row r="224" spans="1:28" ht="15.75">
      <c r="A224" s="56" t="s">
        <v>94</v>
      </c>
      <c r="B224" s="137"/>
      <c r="C224" s="137"/>
      <c r="D224" s="137"/>
      <c r="E224" s="137"/>
      <c r="F224" s="137"/>
      <c r="G224" s="137"/>
      <c r="H224" s="137"/>
      <c r="I224" s="137"/>
      <c r="J224" s="137"/>
      <c r="K224" s="137"/>
      <c r="L224" s="137"/>
      <c r="M224" s="137"/>
      <c r="N224" s="137"/>
      <c r="O224" s="137"/>
      <c r="P224" s="137"/>
      <c r="Q224" s="137"/>
      <c r="R224" s="137"/>
      <c r="S224" s="137"/>
      <c r="T224" s="137"/>
      <c r="U224" s="137"/>
      <c r="V224" s="137"/>
      <c r="W224" s="137"/>
      <c r="X224" s="137"/>
      <c r="Y224" s="137"/>
      <c r="Z224" s="137"/>
      <c r="AA224" s="137"/>
      <c r="AB224" s="185"/>
    </row>
    <row r="225" spans="1:28" ht="12.75">
      <c r="A225" s="41" t="s">
        <v>95</v>
      </c>
      <c r="B225" s="134"/>
      <c r="C225" s="134"/>
      <c r="D225" s="134"/>
      <c r="E225" s="134"/>
      <c r="F225" s="134"/>
      <c r="G225" s="134"/>
      <c r="H225" s="134"/>
      <c r="I225" s="134"/>
      <c r="J225" s="134"/>
      <c r="K225" s="134"/>
      <c r="L225" s="134"/>
      <c r="M225" s="134"/>
      <c r="N225" s="134"/>
      <c r="O225" s="134"/>
      <c r="P225" s="134"/>
      <c r="Q225" s="134"/>
      <c r="R225" s="134"/>
      <c r="S225" s="134"/>
      <c r="T225" s="134"/>
      <c r="U225" s="134"/>
      <c r="V225" s="134"/>
      <c r="W225" s="134"/>
      <c r="X225" s="134"/>
      <c r="Y225" s="134"/>
      <c r="Z225" s="134"/>
      <c r="AA225" s="134"/>
      <c r="AB225" s="175"/>
    </row>
    <row r="226" spans="1:28" ht="15.75">
      <c r="A226" s="22" t="s">
        <v>282</v>
      </c>
      <c r="B226" s="107"/>
      <c r="C226" s="107"/>
      <c r="D226" s="107"/>
      <c r="E226" s="107"/>
      <c r="F226" s="118"/>
      <c r="G226" s="107">
        <v>300</v>
      </c>
      <c r="H226" s="107"/>
      <c r="I226" s="107"/>
      <c r="J226" s="118"/>
      <c r="K226" s="107">
        <v>300</v>
      </c>
      <c r="L226" s="107"/>
      <c r="M226" s="107"/>
      <c r="N226" s="107"/>
      <c r="O226" s="118"/>
      <c r="P226" s="107">
        <v>1000</v>
      </c>
      <c r="Q226" s="107"/>
      <c r="R226" s="107"/>
      <c r="S226" s="118"/>
      <c r="T226" s="107"/>
      <c r="U226" s="107"/>
      <c r="V226" s="107"/>
      <c r="W226" s="118"/>
      <c r="X226" s="107">
        <v>300</v>
      </c>
      <c r="Y226" s="107"/>
      <c r="Z226" s="107"/>
      <c r="AA226" s="107"/>
      <c r="AB226" s="118"/>
    </row>
    <row r="227" spans="1:28" ht="12.75">
      <c r="A227" s="17" t="s">
        <v>541</v>
      </c>
      <c r="B227" s="3"/>
      <c r="C227" s="3"/>
      <c r="D227" s="3"/>
      <c r="E227" s="3"/>
      <c r="F227" s="3"/>
      <c r="G227" s="3">
        <v>500</v>
      </c>
      <c r="H227" s="3"/>
      <c r="I227" s="3"/>
      <c r="J227" s="3"/>
      <c r="K227" s="3">
        <v>500</v>
      </c>
      <c r="L227" s="3"/>
      <c r="M227" s="3"/>
      <c r="N227" s="3"/>
      <c r="O227" s="3"/>
      <c r="P227" s="3">
        <v>1000</v>
      </c>
      <c r="Q227" s="3"/>
      <c r="R227" s="3"/>
      <c r="S227" s="3"/>
      <c r="T227" s="3"/>
      <c r="U227" s="3"/>
      <c r="V227" s="3"/>
      <c r="W227" s="3"/>
      <c r="X227" s="3">
        <v>500</v>
      </c>
      <c r="Y227" s="3"/>
      <c r="Z227" s="3"/>
      <c r="AA227" s="3"/>
      <c r="AB227" s="111"/>
    </row>
    <row r="228" spans="1:28" ht="12.75">
      <c r="A228" s="2" t="s">
        <v>586</v>
      </c>
      <c r="B228" s="3"/>
      <c r="C228" s="3"/>
      <c r="D228" s="3"/>
      <c r="E228" s="3"/>
      <c r="F228" s="111"/>
      <c r="G228" s="3">
        <v>500</v>
      </c>
      <c r="H228" s="3"/>
      <c r="I228" s="3"/>
      <c r="J228" s="111"/>
      <c r="K228" s="3">
        <v>500</v>
      </c>
      <c r="L228" s="3"/>
      <c r="M228" s="3"/>
      <c r="N228" s="3"/>
      <c r="O228" s="111"/>
      <c r="P228" s="3">
        <v>1000</v>
      </c>
      <c r="Q228" s="3"/>
      <c r="R228" s="3"/>
      <c r="S228" s="111"/>
      <c r="T228" s="3"/>
      <c r="U228" s="3"/>
      <c r="V228" s="3"/>
      <c r="W228" s="111"/>
      <c r="X228" s="3">
        <v>500</v>
      </c>
      <c r="Y228" s="3"/>
      <c r="Z228" s="3"/>
      <c r="AA228" s="3"/>
      <c r="AB228" s="111"/>
    </row>
    <row r="229" spans="1:28" ht="12.75">
      <c r="A229" s="2" t="s">
        <v>587</v>
      </c>
      <c r="B229" s="3"/>
      <c r="C229" s="3"/>
      <c r="D229" s="3"/>
      <c r="E229" s="3"/>
      <c r="F229" s="111"/>
      <c r="G229" s="3">
        <v>600</v>
      </c>
      <c r="H229" s="3"/>
      <c r="I229" s="3"/>
      <c r="J229" s="111"/>
      <c r="K229" s="3">
        <v>600</v>
      </c>
      <c r="L229" s="3"/>
      <c r="M229" s="3"/>
      <c r="N229" s="3"/>
      <c r="O229" s="111"/>
      <c r="P229" s="3">
        <v>1500</v>
      </c>
      <c r="Q229" s="3"/>
      <c r="R229" s="3"/>
      <c r="S229" s="111"/>
      <c r="T229" s="3"/>
      <c r="U229" s="3"/>
      <c r="V229" s="3"/>
      <c r="W229" s="111"/>
      <c r="X229" s="3">
        <v>600</v>
      </c>
      <c r="Y229" s="3"/>
      <c r="Z229" s="3"/>
      <c r="AA229" s="3"/>
      <c r="AB229" s="111"/>
    </row>
    <row r="230" spans="1:28" ht="12.75">
      <c r="A230" s="136" t="s">
        <v>542</v>
      </c>
      <c r="B230" s="3"/>
      <c r="C230" s="3"/>
      <c r="D230" s="3"/>
      <c r="E230" s="3"/>
      <c r="F230" s="111"/>
      <c r="G230" s="3">
        <v>600</v>
      </c>
      <c r="H230" s="3"/>
      <c r="I230" s="3"/>
      <c r="J230" s="111"/>
      <c r="K230" s="3">
        <v>600</v>
      </c>
      <c r="L230" s="3"/>
      <c r="M230" s="3"/>
      <c r="N230" s="3"/>
      <c r="O230" s="111"/>
      <c r="P230" s="3">
        <v>1500</v>
      </c>
      <c r="Q230" s="3"/>
      <c r="R230" s="3"/>
      <c r="S230" s="111"/>
      <c r="T230" s="3"/>
      <c r="U230" s="3"/>
      <c r="V230" s="3"/>
      <c r="W230" s="111"/>
      <c r="X230" s="3">
        <v>600</v>
      </c>
      <c r="Y230" s="3"/>
      <c r="Z230" s="3"/>
      <c r="AA230" s="3"/>
      <c r="AB230" s="111"/>
    </row>
    <row r="231" spans="1:28" ht="15.75">
      <c r="A231" s="58" t="s">
        <v>285</v>
      </c>
      <c r="B231" s="121"/>
      <c r="C231" s="121"/>
      <c r="D231" s="121"/>
      <c r="E231" s="121"/>
      <c r="F231" s="131"/>
      <c r="G231" s="121">
        <v>550</v>
      </c>
      <c r="H231" s="121"/>
      <c r="I231" s="121"/>
      <c r="J231" s="131"/>
      <c r="K231" s="121">
        <v>550</v>
      </c>
      <c r="L231" s="121"/>
      <c r="M231" s="121"/>
      <c r="N231" s="121"/>
      <c r="O231" s="131"/>
      <c r="P231" s="121">
        <v>1000</v>
      </c>
      <c r="Q231" s="121"/>
      <c r="R231" s="121"/>
      <c r="S231" s="131"/>
      <c r="T231" s="121"/>
      <c r="U231" s="121"/>
      <c r="V231" s="121"/>
      <c r="W231" s="131"/>
      <c r="X231" s="121">
        <v>550</v>
      </c>
      <c r="Y231" s="121"/>
      <c r="Z231" s="121"/>
      <c r="AA231" s="121"/>
      <c r="AB231" s="131"/>
    </row>
    <row r="232" spans="1:28" ht="12.75">
      <c r="A232" s="41" t="s">
        <v>96</v>
      </c>
      <c r="B232" s="134"/>
      <c r="C232" s="134"/>
      <c r="D232" s="134"/>
      <c r="E232" s="134"/>
      <c r="F232" s="134"/>
      <c r="G232" s="134"/>
      <c r="H232" s="134"/>
      <c r="I232" s="134"/>
      <c r="J232" s="134"/>
      <c r="K232" s="134"/>
      <c r="L232" s="134"/>
      <c r="M232" s="134"/>
      <c r="N232" s="134"/>
      <c r="O232" s="134"/>
      <c r="P232" s="134"/>
      <c r="Q232" s="134"/>
      <c r="R232" s="134"/>
      <c r="S232" s="134"/>
      <c r="T232" s="134"/>
      <c r="U232" s="134"/>
      <c r="V232" s="134"/>
      <c r="W232" s="134"/>
      <c r="X232" s="134"/>
      <c r="Y232" s="134"/>
      <c r="Z232" s="134"/>
      <c r="AA232" s="134"/>
      <c r="AB232" s="175"/>
    </row>
    <row r="233" spans="1:28" ht="12.75">
      <c r="A233" s="117" t="s">
        <v>286</v>
      </c>
      <c r="B233" s="107">
        <v>450</v>
      </c>
      <c r="C233" s="107"/>
      <c r="D233" s="107"/>
      <c r="E233" s="107"/>
      <c r="F233" s="118"/>
      <c r="G233" s="107"/>
      <c r="H233" s="107"/>
      <c r="I233" s="107"/>
      <c r="J233" s="118"/>
      <c r="K233" s="107"/>
      <c r="L233" s="107"/>
      <c r="M233" s="107"/>
      <c r="N233" s="107"/>
      <c r="O233" s="118"/>
      <c r="P233" s="107">
        <v>550</v>
      </c>
      <c r="Q233" s="107"/>
      <c r="R233" s="107"/>
      <c r="S233" s="118"/>
      <c r="T233" s="107"/>
      <c r="U233" s="107"/>
      <c r="V233" s="107"/>
      <c r="W233" s="118"/>
      <c r="X233" s="108"/>
      <c r="Y233" s="107"/>
      <c r="Z233" s="107"/>
      <c r="AA233" s="107"/>
      <c r="AB233" s="118"/>
    </row>
    <row r="234" spans="1:28" ht="12.75">
      <c r="A234" s="106" t="s">
        <v>415</v>
      </c>
      <c r="B234" s="110">
        <v>1200</v>
      </c>
      <c r="C234" s="110"/>
      <c r="D234" s="110"/>
      <c r="E234" s="110"/>
      <c r="F234" s="111"/>
      <c r="G234" s="110"/>
      <c r="H234" s="110"/>
      <c r="I234" s="110"/>
      <c r="J234" s="111"/>
      <c r="K234" s="110"/>
      <c r="L234" s="110"/>
      <c r="M234" s="110"/>
      <c r="N234" s="110"/>
      <c r="O234" s="111"/>
      <c r="P234" s="110">
        <v>1500</v>
      </c>
      <c r="Q234" s="110"/>
      <c r="R234" s="110"/>
      <c r="S234" s="111"/>
      <c r="T234" s="110"/>
      <c r="U234" s="110"/>
      <c r="V234" s="110"/>
      <c r="W234" s="111"/>
      <c r="X234" s="109"/>
      <c r="Y234" s="110"/>
      <c r="Z234" s="110"/>
      <c r="AA234" s="110"/>
      <c r="AB234" s="111"/>
    </row>
    <row r="235" spans="1:28" ht="12.75">
      <c r="A235" s="106" t="s">
        <v>282</v>
      </c>
      <c r="B235" s="110"/>
      <c r="C235" s="110"/>
      <c r="D235" s="110"/>
      <c r="E235" s="110"/>
      <c r="F235" s="111"/>
      <c r="G235" s="110"/>
      <c r="H235" s="110"/>
      <c r="I235" s="110"/>
      <c r="J235" s="111"/>
      <c r="K235" s="110"/>
      <c r="L235" s="110"/>
      <c r="M235" s="110"/>
      <c r="N235" s="110"/>
      <c r="O235" s="111"/>
      <c r="P235" s="110"/>
      <c r="Q235" s="110"/>
      <c r="R235" s="110"/>
      <c r="S235" s="111"/>
      <c r="T235" s="110"/>
      <c r="U235" s="110"/>
      <c r="V235" s="110"/>
      <c r="W235" s="111"/>
      <c r="X235" s="109"/>
      <c r="Y235" s="110"/>
      <c r="Z235" s="110"/>
      <c r="AA235" s="110"/>
      <c r="AB235" s="111">
        <v>0.8</v>
      </c>
    </row>
    <row r="236" spans="1:28" ht="12.75">
      <c r="A236" s="17" t="s">
        <v>541</v>
      </c>
      <c r="B236" s="110"/>
      <c r="C236" s="110"/>
      <c r="D236" s="110"/>
      <c r="E236" s="110"/>
      <c r="F236" s="111"/>
      <c r="G236" s="110"/>
      <c r="H236" s="110"/>
      <c r="I236" s="110"/>
      <c r="J236" s="111"/>
      <c r="K236" s="110"/>
      <c r="L236" s="110"/>
      <c r="M236" s="110"/>
      <c r="N236" s="110"/>
      <c r="O236" s="111"/>
      <c r="P236" s="110"/>
      <c r="Q236" s="110"/>
      <c r="R236" s="110"/>
      <c r="S236" s="111"/>
      <c r="T236" s="110"/>
      <c r="U236" s="110"/>
      <c r="V236" s="110"/>
      <c r="W236" s="111"/>
      <c r="X236" s="109"/>
      <c r="Y236" s="110"/>
      <c r="Z236" s="110"/>
      <c r="AA236" s="110"/>
      <c r="AB236" s="111">
        <v>0.4</v>
      </c>
    </row>
    <row r="237" spans="1:28" ht="12.75">
      <c r="A237" s="136" t="s">
        <v>542</v>
      </c>
      <c r="B237" s="110"/>
      <c r="C237" s="110"/>
      <c r="D237" s="110"/>
      <c r="E237" s="110"/>
      <c r="F237" s="111"/>
      <c r="G237" s="110"/>
      <c r="H237" s="110"/>
      <c r="I237" s="110"/>
      <c r="J237" s="111"/>
      <c r="K237" s="110"/>
      <c r="L237" s="110"/>
      <c r="M237" s="110"/>
      <c r="N237" s="110"/>
      <c r="O237" s="111"/>
      <c r="P237" s="110"/>
      <c r="Q237" s="110"/>
      <c r="R237" s="110"/>
      <c r="S237" s="111"/>
      <c r="T237" s="110"/>
      <c r="U237" s="110"/>
      <c r="V237" s="110"/>
      <c r="W237" s="111"/>
      <c r="X237" s="109"/>
      <c r="Y237" s="110"/>
      <c r="Z237" s="110"/>
      <c r="AA237" s="110"/>
      <c r="AB237" s="111">
        <v>0.5</v>
      </c>
    </row>
    <row r="238" spans="1:28" ht="12.75">
      <c r="A238" s="106" t="s">
        <v>288</v>
      </c>
      <c r="B238" s="110"/>
      <c r="C238" s="110"/>
      <c r="D238" s="110"/>
      <c r="E238" s="110"/>
      <c r="F238" s="110"/>
      <c r="G238" s="110"/>
      <c r="H238" s="110"/>
      <c r="I238" s="110"/>
      <c r="J238" s="111"/>
      <c r="K238" s="110"/>
      <c r="L238" s="110"/>
      <c r="M238" s="110"/>
      <c r="N238" s="110"/>
      <c r="O238" s="111"/>
      <c r="P238" s="110"/>
      <c r="Q238" s="110"/>
      <c r="R238" s="110"/>
      <c r="S238" s="110"/>
      <c r="T238" s="110"/>
      <c r="U238" s="110"/>
      <c r="V238" s="110"/>
      <c r="W238" s="111"/>
      <c r="X238" s="110"/>
      <c r="Y238" s="110"/>
      <c r="Z238" s="110"/>
      <c r="AA238" s="110"/>
      <c r="AB238" s="111">
        <v>2.5</v>
      </c>
    </row>
    <row r="239" spans="1:28" ht="12.75">
      <c r="A239" s="106" t="s">
        <v>289</v>
      </c>
      <c r="B239" s="110">
        <v>500</v>
      </c>
      <c r="C239" s="110"/>
      <c r="D239" s="110"/>
      <c r="E239" s="110"/>
      <c r="F239" s="110"/>
      <c r="G239" s="110">
        <v>450</v>
      </c>
      <c r="H239" s="110"/>
      <c r="I239" s="110"/>
      <c r="J239" s="110"/>
      <c r="K239" s="110">
        <v>450</v>
      </c>
      <c r="L239" s="110"/>
      <c r="M239" s="110"/>
      <c r="N239" s="110"/>
      <c r="O239" s="111"/>
      <c r="P239" s="110">
        <v>550</v>
      </c>
      <c r="Q239" s="110"/>
      <c r="R239" s="110"/>
      <c r="S239" s="110"/>
      <c r="T239" s="110"/>
      <c r="U239" s="110"/>
      <c r="V239" s="110"/>
      <c r="W239" s="111"/>
      <c r="X239" s="109">
        <v>450</v>
      </c>
      <c r="Y239" s="110"/>
      <c r="Z239" s="110"/>
      <c r="AA239" s="110"/>
      <c r="AB239" s="111"/>
    </row>
    <row r="240" spans="1:28" ht="12.75">
      <c r="A240" s="106" t="s">
        <v>97</v>
      </c>
      <c r="B240" s="116"/>
      <c r="C240" s="116"/>
      <c r="D240" s="116"/>
      <c r="E240" s="116"/>
      <c r="F240" s="116"/>
      <c r="G240" s="116"/>
      <c r="H240" s="116"/>
      <c r="I240" s="116"/>
      <c r="J240" s="116"/>
      <c r="K240" s="116"/>
      <c r="L240" s="116"/>
      <c r="M240" s="116"/>
      <c r="N240" s="116"/>
      <c r="O240" s="116"/>
      <c r="P240" s="116"/>
      <c r="Q240" s="116"/>
      <c r="R240" s="116"/>
      <c r="S240" s="116"/>
      <c r="T240" s="116"/>
      <c r="U240" s="116"/>
      <c r="V240" s="116"/>
      <c r="W240" s="116"/>
      <c r="X240" s="116"/>
      <c r="Y240" s="116"/>
      <c r="Z240" s="116"/>
      <c r="AA240" s="116"/>
      <c r="AB240" s="116"/>
    </row>
    <row r="241" spans="1:28" ht="12.75">
      <c r="A241" s="106" t="s">
        <v>614</v>
      </c>
      <c r="B241" s="110"/>
      <c r="C241" s="110"/>
      <c r="D241" s="110"/>
      <c r="E241" s="110"/>
      <c r="F241" s="111"/>
      <c r="G241" s="110">
        <v>400</v>
      </c>
      <c r="H241" s="110"/>
      <c r="I241" s="110"/>
      <c r="J241" s="111"/>
      <c r="K241" s="110">
        <v>400</v>
      </c>
      <c r="L241" s="110"/>
      <c r="M241" s="110"/>
      <c r="N241" s="110"/>
      <c r="O241" s="111"/>
      <c r="P241" s="110"/>
      <c r="Q241" s="110"/>
      <c r="R241" s="110"/>
      <c r="S241" s="111"/>
      <c r="T241" s="110"/>
      <c r="U241" s="110"/>
      <c r="V241" s="110"/>
      <c r="W241" s="111"/>
      <c r="X241" s="110">
        <v>400</v>
      </c>
      <c r="Y241" s="110"/>
      <c r="Z241" s="110"/>
      <c r="AA241" s="110"/>
      <c r="AB241" s="111">
        <v>2.3</v>
      </c>
    </row>
    <row r="242" spans="1:28" ht="12.75">
      <c r="A242" s="21" t="s">
        <v>418</v>
      </c>
      <c r="B242" s="110"/>
      <c r="C242" s="110"/>
      <c r="D242" s="110"/>
      <c r="E242" s="110"/>
      <c r="F242" s="111"/>
      <c r="G242" s="110">
        <v>600</v>
      </c>
      <c r="H242" s="110"/>
      <c r="I242" s="110"/>
      <c r="J242" s="111"/>
      <c r="K242" s="110">
        <v>600</v>
      </c>
      <c r="L242" s="110"/>
      <c r="M242" s="110"/>
      <c r="N242" s="110"/>
      <c r="O242" s="111"/>
      <c r="P242" s="110"/>
      <c r="Q242" s="110"/>
      <c r="R242" s="110"/>
      <c r="S242" s="111"/>
      <c r="T242" s="110"/>
      <c r="U242" s="110"/>
      <c r="V242" s="110"/>
      <c r="W242" s="111"/>
      <c r="X242" s="110">
        <v>600</v>
      </c>
      <c r="Y242" s="110"/>
      <c r="Z242" s="110"/>
      <c r="AA242" s="110"/>
      <c r="AB242" s="111"/>
    </row>
    <row r="243" spans="1:28" ht="12.75">
      <c r="A243" s="106" t="s">
        <v>419</v>
      </c>
      <c r="B243" s="110"/>
      <c r="C243" s="110"/>
      <c r="D243" s="110"/>
      <c r="E243" s="110"/>
      <c r="F243" s="111"/>
      <c r="G243" s="110"/>
      <c r="H243" s="110"/>
      <c r="I243" s="110"/>
      <c r="J243" s="111"/>
      <c r="K243" s="110"/>
      <c r="L243" s="110"/>
      <c r="M243" s="110"/>
      <c r="N243" s="110"/>
      <c r="O243" s="111"/>
      <c r="P243" s="110"/>
      <c r="Q243" s="110"/>
      <c r="R243" s="110"/>
      <c r="S243" s="111"/>
      <c r="T243" s="110"/>
      <c r="U243" s="110"/>
      <c r="V243" s="110"/>
      <c r="W243" s="111"/>
      <c r="X243" s="110"/>
      <c r="Y243" s="110"/>
      <c r="Z243" s="110"/>
      <c r="AA243" s="110"/>
      <c r="AB243" s="111"/>
    </row>
    <row r="244" spans="1:28" ht="12.75">
      <c r="A244" s="106" t="s">
        <v>510</v>
      </c>
      <c r="B244" s="110"/>
      <c r="C244" s="110"/>
      <c r="D244" s="110"/>
      <c r="E244" s="110"/>
      <c r="F244" s="111"/>
      <c r="G244" s="110"/>
      <c r="H244" s="110"/>
      <c r="I244" s="110"/>
      <c r="J244" s="111"/>
      <c r="K244" s="110"/>
      <c r="L244" s="110"/>
      <c r="M244" s="110"/>
      <c r="N244" s="110"/>
      <c r="O244" s="111"/>
      <c r="P244" s="110"/>
      <c r="Q244" s="110"/>
      <c r="R244" s="110"/>
      <c r="S244" s="111"/>
      <c r="T244" s="110"/>
      <c r="U244" s="110"/>
      <c r="V244" s="110"/>
      <c r="W244" s="111"/>
      <c r="X244" s="109"/>
      <c r="Y244" s="110"/>
      <c r="Z244" s="110"/>
      <c r="AA244" s="110"/>
      <c r="AB244" s="111"/>
    </row>
    <row r="245" spans="1:28" ht="12.75">
      <c r="A245" s="106" t="s">
        <v>421</v>
      </c>
      <c r="B245" s="110"/>
      <c r="C245" s="110"/>
      <c r="D245" s="110"/>
      <c r="E245" s="110"/>
      <c r="F245" s="111"/>
      <c r="G245" s="110"/>
      <c r="H245" s="110"/>
      <c r="I245" s="110"/>
      <c r="J245" s="111"/>
      <c r="K245" s="110"/>
      <c r="L245" s="110"/>
      <c r="M245" s="110"/>
      <c r="N245" s="110"/>
      <c r="O245" s="111"/>
      <c r="P245" s="110"/>
      <c r="Q245" s="110"/>
      <c r="R245" s="110"/>
      <c r="S245" s="111"/>
      <c r="T245" s="110"/>
      <c r="U245" s="110"/>
      <c r="V245" s="110"/>
      <c r="W245" s="111"/>
      <c r="X245" s="109"/>
      <c r="Y245" s="110"/>
      <c r="Z245" s="110"/>
      <c r="AA245" s="110"/>
      <c r="AB245" s="111"/>
    </row>
    <row r="246" spans="1:28" ht="15.75">
      <c r="A246" s="56" t="s">
        <v>165</v>
      </c>
      <c r="B246" s="137"/>
      <c r="C246" s="137"/>
      <c r="D246" s="137"/>
      <c r="E246" s="137"/>
      <c r="F246" s="137"/>
      <c r="G246" s="137"/>
      <c r="H246" s="137"/>
      <c r="I246" s="137"/>
      <c r="J246" s="137"/>
      <c r="K246" s="137"/>
      <c r="L246" s="137"/>
      <c r="M246" s="137"/>
      <c r="N246" s="137"/>
      <c r="O246" s="137"/>
      <c r="P246" s="137"/>
      <c r="Q246" s="137"/>
      <c r="R246" s="137"/>
      <c r="S246" s="137"/>
      <c r="T246" s="137"/>
      <c r="U246" s="137"/>
      <c r="V246" s="137"/>
      <c r="W246" s="137"/>
      <c r="X246" s="137"/>
      <c r="Y246" s="137"/>
      <c r="Z246" s="137"/>
      <c r="AA246" s="137"/>
      <c r="AB246" s="185"/>
    </row>
    <row r="247" spans="1:28" ht="12.75">
      <c r="A247" s="41" t="s">
        <v>101</v>
      </c>
      <c r="B247" s="134"/>
      <c r="C247" s="134"/>
      <c r="D247" s="134"/>
      <c r="E247" s="134"/>
      <c r="F247" s="134"/>
      <c r="G247" s="134"/>
      <c r="H247" s="134"/>
      <c r="I247" s="134"/>
      <c r="J247" s="134"/>
      <c r="K247" s="134"/>
      <c r="L247" s="134"/>
      <c r="M247" s="134"/>
      <c r="N247" s="134"/>
      <c r="O247" s="134"/>
      <c r="P247" s="134"/>
      <c r="Q247" s="134"/>
      <c r="R247" s="134"/>
      <c r="S247" s="134"/>
      <c r="T247" s="134"/>
      <c r="U247" s="134"/>
      <c r="V247" s="134"/>
      <c r="W247" s="134"/>
      <c r="X247" s="134"/>
      <c r="Y247" s="134"/>
      <c r="Z247" s="134"/>
      <c r="AA247" s="134"/>
      <c r="AB247" s="175"/>
    </row>
    <row r="248" spans="1:28" ht="12.75">
      <c r="A248" s="117" t="s">
        <v>291</v>
      </c>
      <c r="B248" s="107">
        <v>4500</v>
      </c>
      <c r="C248" s="107"/>
      <c r="D248" s="107"/>
      <c r="E248" s="107"/>
      <c r="F248" s="118"/>
      <c r="G248" s="107"/>
      <c r="H248" s="107"/>
      <c r="I248" s="107"/>
      <c r="J248" s="118"/>
      <c r="K248" s="107"/>
      <c r="L248" s="107"/>
      <c r="M248" s="107"/>
      <c r="N248" s="107"/>
      <c r="O248" s="118"/>
      <c r="P248" s="107">
        <v>5000</v>
      </c>
      <c r="Q248" s="107"/>
      <c r="R248" s="107"/>
      <c r="S248" s="118"/>
      <c r="T248" s="107"/>
      <c r="U248" s="107"/>
      <c r="V248" s="107"/>
      <c r="W248" s="118"/>
      <c r="X248" s="107"/>
      <c r="Y248" s="107"/>
      <c r="Z248" s="107"/>
      <c r="AA248" s="107"/>
      <c r="AB248" s="118"/>
    </row>
    <row r="249" spans="1:28" ht="12.75">
      <c r="A249" s="106" t="s">
        <v>608</v>
      </c>
      <c r="B249" s="3"/>
      <c r="C249" s="3"/>
      <c r="D249" s="3"/>
      <c r="E249" s="3"/>
      <c r="F249" s="111"/>
      <c r="G249" s="3"/>
      <c r="H249" s="3"/>
      <c r="I249" s="3"/>
      <c r="J249" s="111"/>
      <c r="K249" s="110"/>
      <c r="L249" s="110"/>
      <c r="M249" s="110"/>
      <c r="N249" s="110"/>
      <c r="O249" s="111"/>
      <c r="P249" s="3"/>
      <c r="Q249" s="3"/>
      <c r="R249" s="3"/>
      <c r="S249" s="111"/>
      <c r="T249" s="3"/>
      <c r="U249" s="3"/>
      <c r="V249" s="3"/>
      <c r="W249" s="111"/>
      <c r="X249" s="110"/>
      <c r="Y249" s="110"/>
      <c r="Z249" s="110"/>
      <c r="AA249" s="110"/>
      <c r="AB249" s="111"/>
    </row>
    <row r="250" spans="1:28" ht="12.75">
      <c r="A250" s="106" t="s">
        <v>609</v>
      </c>
      <c r="B250" s="110"/>
      <c r="C250" s="110"/>
      <c r="D250" s="110"/>
      <c r="E250" s="110"/>
      <c r="F250" s="111"/>
      <c r="G250" s="110"/>
      <c r="H250" s="110"/>
      <c r="I250" s="110"/>
      <c r="J250" s="111"/>
      <c r="K250" s="110"/>
      <c r="L250" s="110"/>
      <c r="M250" s="110"/>
      <c r="N250" s="110"/>
      <c r="O250" s="111"/>
      <c r="P250" s="110"/>
      <c r="Q250" s="110"/>
      <c r="R250" s="110"/>
      <c r="S250" s="111"/>
      <c r="T250" s="110"/>
      <c r="U250" s="110"/>
      <c r="V250" s="110"/>
      <c r="W250" s="111"/>
      <c r="X250" s="110"/>
      <c r="Y250" s="110"/>
      <c r="Z250" s="110"/>
      <c r="AA250" s="110"/>
      <c r="AB250" s="111"/>
    </row>
    <row r="251" spans="1:28" ht="12.75">
      <c r="A251" s="106" t="s">
        <v>166</v>
      </c>
      <c r="B251" s="110"/>
      <c r="C251" s="110"/>
      <c r="D251" s="110"/>
      <c r="E251" s="110"/>
      <c r="F251" s="111"/>
      <c r="G251" s="110"/>
      <c r="H251" s="110"/>
      <c r="I251" s="110"/>
      <c r="J251" s="111"/>
      <c r="K251" s="110"/>
      <c r="L251" s="110"/>
      <c r="M251" s="110"/>
      <c r="N251" s="110"/>
      <c r="O251" s="111"/>
      <c r="P251" s="110"/>
      <c r="Q251" s="110"/>
      <c r="R251" s="110"/>
      <c r="S251" s="111"/>
      <c r="T251" s="110"/>
      <c r="U251" s="110"/>
      <c r="V251" s="110"/>
      <c r="W251" s="111"/>
      <c r="X251" s="110"/>
      <c r="Y251" s="110"/>
      <c r="Z251" s="110"/>
      <c r="AA251" s="110"/>
      <c r="AB251" s="111"/>
    </row>
    <row r="252" spans="1:28" ht="12.75">
      <c r="A252" s="106"/>
      <c r="B252" s="110"/>
      <c r="C252" s="110"/>
      <c r="D252" s="110"/>
      <c r="E252" s="110"/>
      <c r="F252" s="111"/>
      <c r="G252" s="110"/>
      <c r="H252" s="110"/>
      <c r="I252" s="110"/>
      <c r="J252" s="111"/>
      <c r="K252" s="110"/>
      <c r="L252" s="110"/>
      <c r="M252" s="110"/>
      <c r="N252" s="110"/>
      <c r="O252" s="111"/>
      <c r="P252" s="110"/>
      <c r="Q252" s="110"/>
      <c r="R252" s="110"/>
      <c r="S252" s="111"/>
      <c r="T252" s="110"/>
      <c r="U252" s="110"/>
      <c r="V252" s="110"/>
      <c r="W252" s="111"/>
      <c r="X252" s="110"/>
      <c r="Y252" s="110"/>
      <c r="Z252" s="110"/>
      <c r="AA252" s="110"/>
      <c r="AB252" s="111"/>
    </row>
    <row r="253" spans="1:28" ht="15.75">
      <c r="A253" s="98" t="s">
        <v>167</v>
      </c>
      <c r="B253" s="116"/>
      <c r="C253" s="116"/>
      <c r="D253" s="116"/>
      <c r="E253" s="116"/>
      <c r="F253" s="116"/>
      <c r="G253" s="116"/>
      <c r="H253" s="116"/>
      <c r="I253" s="116"/>
      <c r="J253" s="116"/>
      <c r="K253" s="116"/>
      <c r="L253" s="116"/>
      <c r="M253" s="116"/>
      <c r="N253" s="116"/>
      <c r="O253" s="116"/>
      <c r="P253" s="116"/>
      <c r="Q253" s="116"/>
      <c r="R253" s="116"/>
      <c r="S253" s="116"/>
      <c r="T253" s="116"/>
      <c r="U253" s="116"/>
      <c r="V253" s="116"/>
      <c r="W253" s="116"/>
      <c r="X253" s="116"/>
      <c r="Y253" s="116"/>
      <c r="Z253" s="116"/>
      <c r="AA253" s="116"/>
      <c r="AB253" s="116"/>
    </row>
    <row r="254" spans="1:28" ht="12.75">
      <c r="A254" s="106" t="s">
        <v>295</v>
      </c>
      <c r="B254" s="110"/>
      <c r="C254" s="110"/>
      <c r="D254" s="110"/>
      <c r="E254" s="110"/>
      <c r="F254" s="111"/>
      <c r="G254" s="110">
        <v>800</v>
      </c>
      <c r="H254" s="110"/>
      <c r="I254" s="110"/>
      <c r="J254" s="111"/>
      <c r="K254" s="110">
        <v>800</v>
      </c>
      <c r="L254" s="110"/>
      <c r="M254" s="110"/>
      <c r="N254" s="110"/>
      <c r="O254" s="111"/>
      <c r="P254" s="110"/>
      <c r="Q254" s="110"/>
      <c r="R254" s="110"/>
      <c r="S254" s="111"/>
      <c r="T254" s="110"/>
      <c r="U254" s="110"/>
      <c r="V254" s="110"/>
      <c r="W254" s="111"/>
      <c r="X254" s="109">
        <v>800</v>
      </c>
      <c r="Y254" s="110"/>
      <c r="Z254" s="110"/>
      <c r="AA254" s="110"/>
      <c r="AB254" s="111"/>
    </row>
    <row r="255" spans="1:28" ht="12.75">
      <c r="A255" s="106" t="s">
        <v>549</v>
      </c>
      <c r="B255" s="110">
        <v>800</v>
      </c>
      <c r="C255" s="110"/>
      <c r="D255" s="110"/>
      <c r="E255" s="110"/>
      <c r="F255" s="111"/>
      <c r="G255" s="110">
        <v>800</v>
      </c>
      <c r="H255" s="110"/>
      <c r="I255" s="110"/>
      <c r="J255" s="111"/>
      <c r="K255" s="110">
        <v>800</v>
      </c>
      <c r="L255" s="110"/>
      <c r="M255" s="110"/>
      <c r="N255" s="110"/>
      <c r="O255" s="111"/>
      <c r="P255" s="110">
        <v>1500</v>
      </c>
      <c r="Q255" s="110"/>
      <c r="R255" s="110"/>
      <c r="S255" s="111"/>
      <c r="T255" s="110"/>
      <c r="U255" s="110"/>
      <c r="V255" s="110"/>
      <c r="W255" s="111"/>
      <c r="X255" s="110">
        <v>800</v>
      </c>
      <c r="Y255" s="110"/>
      <c r="Z255" s="110"/>
      <c r="AA255" s="110"/>
      <c r="AB255" s="111"/>
    </row>
    <row r="256" spans="1:28" ht="12.75">
      <c r="A256" s="106" t="s">
        <v>307</v>
      </c>
      <c r="B256" s="110"/>
      <c r="C256" s="110"/>
      <c r="D256" s="110"/>
      <c r="E256" s="110"/>
      <c r="F256" s="111"/>
      <c r="G256" s="110">
        <v>1000</v>
      </c>
      <c r="H256" s="110"/>
      <c r="I256" s="110"/>
      <c r="J256" s="111"/>
      <c r="K256" s="110">
        <v>1000</v>
      </c>
      <c r="L256" s="110"/>
      <c r="M256" s="110"/>
      <c r="N256" s="110"/>
      <c r="O256" s="111"/>
      <c r="P256" s="110"/>
      <c r="Q256" s="110"/>
      <c r="R256" s="110"/>
      <c r="S256" s="111"/>
      <c r="T256" s="110"/>
      <c r="U256" s="110"/>
      <c r="V256" s="110"/>
      <c r="W256" s="111"/>
      <c r="X256" s="110"/>
      <c r="Y256" s="110"/>
      <c r="Z256" s="110"/>
      <c r="AA256" s="110"/>
      <c r="AB256" s="111"/>
    </row>
    <row r="257" spans="1:28" ht="12.75">
      <c r="A257" s="106" t="s">
        <v>591</v>
      </c>
      <c r="B257" s="110"/>
      <c r="C257" s="110"/>
      <c r="D257" s="110"/>
      <c r="E257" s="110"/>
      <c r="F257" s="111"/>
      <c r="G257" s="110">
        <v>800</v>
      </c>
      <c r="H257" s="110"/>
      <c r="I257" s="110"/>
      <c r="J257" s="111"/>
      <c r="K257" s="110">
        <v>800</v>
      </c>
      <c r="L257" s="110"/>
      <c r="M257" s="110"/>
      <c r="N257" s="110"/>
      <c r="O257" s="111"/>
      <c r="P257" s="110"/>
      <c r="Q257" s="110"/>
      <c r="R257" s="110"/>
      <c r="S257" s="111"/>
      <c r="T257" s="110"/>
      <c r="U257" s="110"/>
      <c r="V257" s="110"/>
      <c r="W257" s="111"/>
      <c r="X257" s="109">
        <v>800</v>
      </c>
      <c r="Y257" s="109"/>
      <c r="Z257" s="109"/>
      <c r="AA257" s="109"/>
      <c r="AB257" s="111"/>
    </row>
    <row r="258" spans="1:28" ht="12.75">
      <c r="A258" s="106" t="s">
        <v>556</v>
      </c>
      <c r="B258" s="110"/>
      <c r="C258" s="110"/>
      <c r="D258" s="110"/>
      <c r="E258" s="110"/>
      <c r="F258" s="111"/>
      <c r="G258" s="110">
        <v>1000</v>
      </c>
      <c r="H258" s="110"/>
      <c r="I258" s="110"/>
      <c r="J258" s="111"/>
      <c r="K258" s="110">
        <v>1000</v>
      </c>
      <c r="L258" s="110"/>
      <c r="M258" s="110"/>
      <c r="N258" s="110"/>
      <c r="O258" s="111"/>
      <c r="P258" s="110"/>
      <c r="Q258" s="110"/>
      <c r="R258" s="110"/>
      <c r="S258" s="111"/>
      <c r="T258" s="110"/>
      <c r="U258" s="110"/>
      <c r="V258" s="110"/>
      <c r="W258" s="111"/>
      <c r="X258" s="109"/>
      <c r="Y258" s="110"/>
      <c r="Z258" s="110"/>
      <c r="AA258" s="110"/>
      <c r="AB258" s="111"/>
    </row>
    <row r="259" spans="1:28" ht="25.5">
      <c r="A259" s="1" t="s">
        <v>555</v>
      </c>
      <c r="B259" s="110"/>
      <c r="C259" s="110"/>
      <c r="D259" s="110"/>
      <c r="E259" s="110"/>
      <c r="F259" s="111"/>
      <c r="G259" s="110"/>
      <c r="H259" s="110"/>
      <c r="I259" s="110"/>
      <c r="J259" s="111"/>
      <c r="K259" s="110"/>
      <c r="L259" s="110"/>
      <c r="M259" s="110"/>
      <c r="N259" s="110"/>
      <c r="O259" s="111"/>
      <c r="P259" s="110"/>
      <c r="Q259" s="110"/>
      <c r="R259" s="110"/>
      <c r="S259" s="111"/>
      <c r="T259" s="110"/>
      <c r="U259" s="110"/>
      <c r="V259" s="110"/>
      <c r="W259" s="111"/>
      <c r="X259" s="3"/>
      <c r="Y259" s="3"/>
      <c r="Z259" s="3"/>
      <c r="AA259" s="3"/>
      <c r="AB259" s="111"/>
    </row>
    <row r="260" spans="1:28" ht="12.75">
      <c r="A260" s="486" t="s">
        <v>616</v>
      </c>
      <c r="B260" s="110">
        <v>1200</v>
      </c>
      <c r="C260" s="110"/>
      <c r="D260" s="110"/>
      <c r="E260" s="110"/>
      <c r="F260" s="111"/>
      <c r="G260" s="110">
        <v>600</v>
      </c>
      <c r="H260" s="110"/>
      <c r="I260" s="110"/>
      <c r="J260" s="111"/>
      <c r="K260" s="110">
        <v>600</v>
      </c>
      <c r="L260" s="110"/>
      <c r="M260" s="110"/>
      <c r="N260" s="110"/>
      <c r="O260" s="111"/>
      <c r="P260" s="110">
        <v>1600</v>
      </c>
      <c r="Q260" s="110"/>
      <c r="R260" s="110"/>
      <c r="S260" s="111"/>
      <c r="T260" s="110"/>
      <c r="U260" s="110"/>
      <c r="V260" s="110"/>
      <c r="W260" s="111"/>
      <c r="X260" s="3">
        <v>600</v>
      </c>
      <c r="Y260" s="3"/>
      <c r="Z260" s="3"/>
      <c r="AA260" s="3"/>
      <c r="AB260" s="111"/>
    </row>
    <row r="261" spans="1:28" ht="12.75">
      <c r="A261" s="17" t="s">
        <v>537</v>
      </c>
      <c r="B261" s="110">
        <v>300</v>
      </c>
      <c r="C261" s="110"/>
      <c r="D261" s="110"/>
      <c r="E261" s="110"/>
      <c r="F261" s="111"/>
      <c r="G261" s="110">
        <v>300</v>
      </c>
      <c r="H261" s="110"/>
      <c r="I261" s="110"/>
      <c r="J261" s="111"/>
      <c r="K261" s="110">
        <v>300</v>
      </c>
      <c r="L261" s="110"/>
      <c r="M261" s="110"/>
      <c r="N261" s="110"/>
      <c r="O261" s="111"/>
      <c r="P261" s="110"/>
      <c r="Q261" s="110"/>
      <c r="R261" s="110"/>
      <c r="S261" s="111"/>
      <c r="T261" s="110"/>
      <c r="U261" s="110"/>
      <c r="V261" s="110"/>
      <c r="W261" s="111"/>
      <c r="X261" s="3">
        <v>300</v>
      </c>
      <c r="Y261" s="3"/>
      <c r="Z261" s="3"/>
      <c r="AA261" s="3"/>
      <c r="AB261" s="111"/>
    </row>
    <row r="262" spans="1:28" ht="12.75">
      <c r="A262" s="17" t="s">
        <v>538</v>
      </c>
      <c r="B262" s="110"/>
      <c r="C262" s="110"/>
      <c r="D262" s="110"/>
      <c r="E262" s="110"/>
      <c r="F262" s="111"/>
      <c r="G262" s="110"/>
      <c r="H262" s="110"/>
      <c r="I262" s="110"/>
      <c r="J262" s="111"/>
      <c r="K262" s="110"/>
      <c r="L262" s="110"/>
      <c r="M262" s="110"/>
      <c r="N262" s="110"/>
      <c r="O262" s="111"/>
      <c r="P262" s="110"/>
      <c r="Q262" s="110"/>
      <c r="R262" s="110"/>
      <c r="S262" s="111"/>
      <c r="T262" s="110"/>
      <c r="U262" s="110"/>
      <c r="V262" s="110"/>
      <c r="W262" s="111"/>
      <c r="X262" s="3"/>
      <c r="Y262" s="3"/>
      <c r="Z262" s="3"/>
      <c r="AA262" s="3"/>
      <c r="AB262" s="111"/>
    </row>
    <row r="263" spans="1:28" ht="12.75">
      <c r="A263" s="136" t="s">
        <v>543</v>
      </c>
      <c r="B263" s="110"/>
      <c r="C263" s="110"/>
      <c r="D263" s="110"/>
      <c r="E263" s="110"/>
      <c r="F263" s="111"/>
      <c r="G263" s="110"/>
      <c r="H263" s="110"/>
      <c r="I263" s="110"/>
      <c r="J263" s="111"/>
      <c r="K263" s="110"/>
      <c r="L263" s="110"/>
      <c r="M263" s="110"/>
      <c r="N263" s="110"/>
      <c r="O263" s="111"/>
      <c r="P263" s="110"/>
      <c r="Q263" s="110"/>
      <c r="R263" s="110"/>
      <c r="S263" s="111"/>
      <c r="T263" s="110"/>
      <c r="U263" s="110"/>
      <c r="V263" s="110"/>
      <c r="W263" s="111"/>
      <c r="X263" s="110"/>
      <c r="Y263" s="110"/>
      <c r="Z263" s="110"/>
      <c r="AA263" s="110"/>
      <c r="AB263" s="111"/>
    </row>
    <row r="264" spans="1:28" ht="12.75">
      <c r="A264" s="106" t="s">
        <v>297</v>
      </c>
      <c r="B264" s="110" t="s">
        <v>729</v>
      </c>
      <c r="C264" s="110"/>
      <c r="D264" s="110"/>
      <c r="E264" s="110"/>
      <c r="F264" s="111"/>
      <c r="G264" s="110"/>
      <c r="H264" s="110"/>
      <c r="I264" s="110"/>
      <c r="J264" s="111"/>
      <c r="K264" s="110"/>
      <c r="L264" s="110"/>
      <c r="M264" s="110"/>
      <c r="N264" s="110"/>
      <c r="O264" s="111"/>
      <c r="P264" s="110"/>
      <c r="Q264" s="110"/>
      <c r="R264" s="110"/>
      <c r="S264" s="111"/>
      <c r="T264" s="110"/>
      <c r="U264" s="110"/>
      <c r="V264" s="110"/>
      <c r="W264" s="111"/>
      <c r="X264" s="109"/>
      <c r="Y264" s="110"/>
      <c r="Z264" s="110"/>
      <c r="AA264" s="110"/>
      <c r="AB264" s="111"/>
    </row>
    <row r="265" spans="1:28" ht="12.75">
      <c r="A265" s="140" t="s">
        <v>468</v>
      </c>
      <c r="B265" s="141"/>
      <c r="C265" s="141"/>
      <c r="D265" s="141"/>
      <c r="E265" s="141"/>
      <c r="F265" s="141"/>
      <c r="G265" s="141"/>
      <c r="H265" s="141"/>
      <c r="I265" s="141"/>
      <c r="J265" s="141"/>
      <c r="K265" s="141"/>
      <c r="L265" s="141"/>
      <c r="M265" s="141"/>
      <c r="N265" s="141"/>
      <c r="O265" s="141"/>
      <c r="P265" s="141"/>
      <c r="Q265" s="141"/>
      <c r="R265" s="141"/>
      <c r="S265" s="141"/>
      <c r="T265" s="141"/>
      <c r="U265" s="141"/>
      <c r="V265" s="141"/>
      <c r="W265" s="141"/>
      <c r="X265" s="141"/>
      <c r="Y265" s="141"/>
      <c r="Z265" s="141"/>
      <c r="AA265" s="141"/>
      <c r="AB265" s="141"/>
    </row>
    <row r="266" spans="1:28" ht="12.75">
      <c r="A266" s="136" t="s">
        <v>539</v>
      </c>
      <c r="B266" s="110"/>
      <c r="C266" s="110"/>
      <c r="D266" s="110"/>
      <c r="E266" s="110"/>
      <c r="F266" s="111"/>
      <c r="G266" s="110"/>
      <c r="H266" s="110"/>
      <c r="I266" s="110"/>
      <c r="J266" s="111"/>
      <c r="K266" s="110"/>
      <c r="L266" s="110"/>
      <c r="M266" s="110"/>
      <c r="N266" s="110"/>
      <c r="O266" s="111"/>
      <c r="P266" s="110"/>
      <c r="Q266" s="110"/>
      <c r="R266" s="110"/>
      <c r="S266" s="111"/>
      <c r="T266" s="110"/>
      <c r="U266" s="110"/>
      <c r="V266" s="110"/>
      <c r="W266" s="111"/>
      <c r="X266" s="110"/>
      <c r="Y266" s="110"/>
      <c r="Z266" s="110"/>
      <c r="AA266" s="110"/>
      <c r="AB266" s="111"/>
    </row>
    <row r="267" spans="1:28" ht="12.75">
      <c r="A267" s="106" t="s">
        <v>299</v>
      </c>
      <c r="B267" s="110"/>
      <c r="C267" s="110"/>
      <c r="D267" s="110"/>
      <c r="E267" s="110"/>
      <c r="F267" s="111"/>
      <c r="G267" s="110"/>
      <c r="H267" s="110"/>
      <c r="I267" s="110"/>
      <c r="J267" s="111"/>
      <c r="K267" s="110"/>
      <c r="L267" s="110"/>
      <c r="M267" s="110"/>
      <c r="N267" s="110"/>
      <c r="O267" s="111"/>
      <c r="P267" s="110"/>
      <c r="Q267" s="110"/>
      <c r="R267" s="110"/>
      <c r="S267" s="111"/>
      <c r="T267" s="110"/>
      <c r="U267" s="110"/>
      <c r="V267" s="110"/>
      <c r="W267" s="111"/>
      <c r="X267" s="3"/>
      <c r="Y267" s="3"/>
      <c r="Z267" s="3"/>
      <c r="AA267" s="3"/>
      <c r="AB267" s="111"/>
    </row>
    <row r="268" spans="1:28" ht="12.75">
      <c r="A268" s="106" t="s">
        <v>300</v>
      </c>
      <c r="B268" s="110"/>
      <c r="C268" s="110"/>
      <c r="D268" s="110"/>
      <c r="E268" s="110"/>
      <c r="F268" s="111"/>
      <c r="G268" s="110"/>
      <c r="H268" s="110"/>
      <c r="I268" s="110"/>
      <c r="J268" s="111"/>
      <c r="K268" s="110"/>
      <c r="L268" s="110"/>
      <c r="M268" s="110"/>
      <c r="N268" s="110"/>
      <c r="O268" s="111"/>
      <c r="P268" s="110"/>
      <c r="Q268" s="110"/>
      <c r="R268" s="110"/>
      <c r="S268" s="111"/>
      <c r="T268" s="110"/>
      <c r="U268" s="110"/>
      <c r="V268" s="110"/>
      <c r="W268" s="111"/>
      <c r="X268" s="3"/>
      <c r="Y268" s="3"/>
      <c r="Z268" s="3"/>
      <c r="AA268" s="3"/>
      <c r="AB268" s="111"/>
    </row>
    <row r="269" spans="1:28" ht="12.75">
      <c r="A269" s="106" t="s">
        <v>597</v>
      </c>
      <c r="B269" s="110"/>
      <c r="C269" s="110"/>
      <c r="D269" s="110"/>
      <c r="E269" s="110"/>
      <c r="F269" s="111"/>
      <c r="G269" s="110"/>
      <c r="H269" s="110"/>
      <c r="I269" s="110"/>
      <c r="J269" s="111"/>
      <c r="K269" s="110"/>
      <c r="L269" s="110"/>
      <c r="M269" s="110"/>
      <c r="N269" s="110"/>
      <c r="O269" s="111"/>
      <c r="P269" s="110"/>
      <c r="Q269" s="110"/>
      <c r="R269" s="110"/>
      <c r="S269" s="111"/>
      <c r="T269" s="110"/>
      <c r="U269" s="110"/>
      <c r="V269" s="110"/>
      <c r="W269" s="111"/>
      <c r="X269" s="3"/>
      <c r="Y269" s="3"/>
      <c r="Z269" s="3"/>
      <c r="AA269" s="3"/>
      <c r="AB269" s="111"/>
    </row>
    <row r="270" spans="1:29" ht="12.75">
      <c r="A270" s="214" t="s">
        <v>540</v>
      </c>
      <c r="B270" s="3"/>
      <c r="C270" s="3"/>
      <c r="D270" s="3"/>
      <c r="E270" s="3"/>
      <c r="F270" s="4"/>
      <c r="G270" s="3"/>
      <c r="H270" s="3"/>
      <c r="I270" s="3"/>
      <c r="J270" s="4"/>
      <c r="K270" s="3"/>
      <c r="L270" s="3"/>
      <c r="M270" s="26"/>
      <c r="N270" s="26"/>
      <c r="O270" s="4"/>
      <c r="P270" s="26"/>
      <c r="Q270" s="3"/>
      <c r="R270" s="3"/>
      <c r="S270" s="4"/>
      <c r="T270" s="3"/>
      <c r="U270" s="3"/>
      <c r="V270" s="3"/>
      <c r="W270" s="4"/>
      <c r="X270" s="217"/>
      <c r="Y270" s="217"/>
      <c r="Z270" s="217"/>
      <c r="AA270" s="217"/>
      <c r="AB270" s="219"/>
      <c r="AC270" s="81"/>
    </row>
    <row r="271" spans="1:28" ht="12.75">
      <c r="A271" s="106" t="s">
        <v>301</v>
      </c>
      <c r="B271" s="110"/>
      <c r="C271" s="110"/>
      <c r="D271" s="110"/>
      <c r="E271" s="110"/>
      <c r="F271" s="111"/>
      <c r="G271" s="110"/>
      <c r="H271" s="110"/>
      <c r="I271" s="110"/>
      <c r="J271" s="111"/>
      <c r="K271" s="110"/>
      <c r="L271" s="110"/>
      <c r="M271" s="110"/>
      <c r="N271" s="110"/>
      <c r="O271" s="111"/>
      <c r="P271" s="110"/>
      <c r="Q271" s="110"/>
      <c r="R271" s="110"/>
      <c r="S271" s="111"/>
      <c r="T271" s="110"/>
      <c r="U271" s="110"/>
      <c r="V271" s="110"/>
      <c r="W271" s="111"/>
      <c r="X271" s="110"/>
      <c r="Y271" s="110"/>
      <c r="Z271" s="110"/>
      <c r="AA271" s="110"/>
      <c r="AB271" s="111"/>
    </row>
    <row r="272" spans="1:28" ht="12.75">
      <c r="A272" s="106" t="s">
        <v>428</v>
      </c>
      <c r="B272" s="110"/>
      <c r="C272" s="110"/>
      <c r="D272" s="110"/>
      <c r="E272" s="110"/>
      <c r="F272" s="111"/>
      <c r="G272" s="110"/>
      <c r="H272" s="110"/>
      <c r="I272" s="110"/>
      <c r="J272" s="111"/>
      <c r="K272" s="110"/>
      <c r="L272" s="110"/>
      <c r="M272" s="110"/>
      <c r="N272" s="110"/>
      <c r="O272" s="111"/>
      <c r="P272" s="110"/>
      <c r="Q272" s="110"/>
      <c r="R272" s="110"/>
      <c r="S272" s="111"/>
      <c r="T272" s="110"/>
      <c r="U272" s="110"/>
      <c r="V272" s="110"/>
      <c r="W272" s="111"/>
      <c r="X272" s="110"/>
      <c r="Y272" s="110"/>
      <c r="Z272" s="110"/>
      <c r="AA272" s="110"/>
      <c r="AB272" s="111"/>
    </row>
    <row r="273" spans="1:28" ht="12.75">
      <c r="A273" s="106" t="s">
        <v>159</v>
      </c>
      <c r="B273" s="110"/>
      <c r="C273" s="110"/>
      <c r="D273" s="110"/>
      <c r="E273" s="110"/>
      <c r="F273" s="111"/>
      <c r="G273" s="110"/>
      <c r="H273" s="110"/>
      <c r="I273" s="110"/>
      <c r="J273" s="111"/>
      <c r="K273" s="110"/>
      <c r="L273" s="110"/>
      <c r="M273" s="110"/>
      <c r="N273" s="110"/>
      <c r="O273" s="111"/>
      <c r="P273" s="110"/>
      <c r="Q273" s="110"/>
      <c r="R273" s="110"/>
      <c r="S273" s="111"/>
      <c r="T273" s="110"/>
      <c r="U273" s="110"/>
      <c r="V273" s="110"/>
      <c r="W273" s="111"/>
      <c r="X273" s="110"/>
      <c r="Y273" s="110"/>
      <c r="Z273" s="110"/>
      <c r="AA273" s="110"/>
      <c r="AB273" s="111"/>
    </row>
    <row r="274" spans="1:28" ht="12.75">
      <c r="A274" s="106" t="s">
        <v>557</v>
      </c>
      <c r="B274" s="110"/>
      <c r="C274" s="110"/>
      <c r="D274" s="110"/>
      <c r="E274" s="110"/>
      <c r="F274" s="111"/>
      <c r="G274" s="110"/>
      <c r="H274" s="110"/>
      <c r="I274" s="110"/>
      <c r="J274" s="111"/>
      <c r="K274" s="110"/>
      <c r="L274" s="110"/>
      <c r="M274" s="110"/>
      <c r="N274" s="110"/>
      <c r="O274" s="111"/>
      <c r="P274" s="110"/>
      <c r="Q274" s="110"/>
      <c r="R274" s="110"/>
      <c r="S274" s="111"/>
      <c r="T274" s="110"/>
      <c r="U274" s="110"/>
      <c r="V274" s="110"/>
      <c r="W274" s="111"/>
      <c r="X274" s="110"/>
      <c r="Y274" s="110"/>
      <c r="Z274" s="110"/>
      <c r="AA274" s="110"/>
      <c r="AB274" s="111"/>
    </row>
    <row r="275" spans="1:28" ht="12.75">
      <c r="A275" s="120" t="s">
        <v>306</v>
      </c>
      <c r="B275" s="121"/>
      <c r="C275" s="121"/>
      <c r="D275" s="121"/>
      <c r="E275" s="121"/>
      <c r="F275" s="131"/>
      <c r="G275" s="121"/>
      <c r="H275" s="121"/>
      <c r="I275" s="121"/>
      <c r="J275" s="131"/>
      <c r="K275" s="121"/>
      <c r="L275" s="121"/>
      <c r="M275" s="121"/>
      <c r="N275" s="121"/>
      <c r="O275" s="131"/>
      <c r="P275" s="121"/>
      <c r="Q275" s="121"/>
      <c r="R275" s="121"/>
      <c r="S275" s="131"/>
      <c r="T275" s="121"/>
      <c r="U275" s="121"/>
      <c r="V275" s="121"/>
      <c r="W275" s="131"/>
      <c r="X275" s="121"/>
      <c r="Y275" s="121"/>
      <c r="Z275" s="121"/>
      <c r="AA275" s="121"/>
      <c r="AB275" s="131"/>
    </row>
    <row r="276" spans="1:28" ht="12.75">
      <c r="A276" s="106"/>
      <c r="B276" s="110"/>
      <c r="C276" s="110"/>
      <c r="D276" s="110"/>
      <c r="E276" s="110"/>
      <c r="F276" s="111"/>
      <c r="G276" s="110"/>
      <c r="H276" s="110"/>
      <c r="I276" s="110"/>
      <c r="J276" s="111"/>
      <c r="K276" s="110"/>
      <c r="L276" s="110"/>
      <c r="M276" s="110"/>
      <c r="N276" s="110"/>
      <c r="O276" s="111"/>
      <c r="P276" s="110"/>
      <c r="Q276" s="110"/>
      <c r="R276" s="110"/>
      <c r="S276" s="111"/>
      <c r="T276" s="110"/>
      <c r="U276" s="110"/>
      <c r="V276" s="110"/>
      <c r="W276" s="111"/>
      <c r="X276" s="110"/>
      <c r="Y276" s="110"/>
      <c r="Z276" s="110"/>
      <c r="AA276" s="110"/>
      <c r="AB276" s="111"/>
    </row>
    <row r="277" spans="1:28" ht="12.75">
      <c r="A277" s="106"/>
      <c r="B277" s="110"/>
      <c r="C277" s="110"/>
      <c r="D277" s="110"/>
      <c r="E277" s="110"/>
      <c r="F277" s="111"/>
      <c r="G277" s="110"/>
      <c r="H277" s="110"/>
      <c r="I277" s="110"/>
      <c r="J277" s="111"/>
      <c r="K277" s="110"/>
      <c r="L277" s="110"/>
      <c r="M277" s="110"/>
      <c r="N277" s="110"/>
      <c r="O277" s="111"/>
      <c r="P277" s="110"/>
      <c r="Q277" s="110"/>
      <c r="R277" s="110"/>
      <c r="S277" s="111"/>
      <c r="T277" s="110"/>
      <c r="U277" s="110"/>
      <c r="V277" s="110"/>
      <c r="W277" s="111"/>
      <c r="X277" s="110"/>
      <c r="Y277" s="110"/>
      <c r="Z277" s="110"/>
      <c r="AA277" s="110"/>
      <c r="AB277" s="111"/>
    </row>
    <row r="278" spans="1:28" ht="12.75">
      <c r="A278" s="41" t="s">
        <v>103</v>
      </c>
      <c r="B278" s="134"/>
      <c r="C278" s="134"/>
      <c r="D278" s="134"/>
      <c r="E278" s="134"/>
      <c r="F278" s="134"/>
      <c r="G278" s="134"/>
      <c r="H278" s="134"/>
      <c r="I278" s="134"/>
      <c r="J278" s="134"/>
      <c r="K278" s="134"/>
      <c r="L278" s="134"/>
      <c r="M278" s="134"/>
      <c r="N278" s="134"/>
      <c r="O278" s="134"/>
      <c r="P278" s="134"/>
      <c r="Q278" s="134"/>
      <c r="R278" s="134"/>
      <c r="S278" s="134"/>
      <c r="T278" s="134"/>
      <c r="U278" s="134"/>
      <c r="V278" s="134"/>
      <c r="W278" s="134"/>
      <c r="X278" s="134"/>
      <c r="Y278" s="134"/>
      <c r="Z278" s="134"/>
      <c r="AA278" s="134"/>
      <c r="AB278" s="175"/>
    </row>
    <row r="279" spans="1:28" ht="12.75">
      <c r="A279" s="143" t="s">
        <v>771</v>
      </c>
      <c r="B279" s="107"/>
      <c r="C279" s="107"/>
      <c r="D279" s="107"/>
      <c r="E279" s="107"/>
      <c r="F279" s="118"/>
      <c r="G279" s="107">
        <v>4000</v>
      </c>
      <c r="H279" s="107"/>
      <c r="I279" s="107"/>
      <c r="J279" s="118"/>
      <c r="K279" s="107">
        <v>4000</v>
      </c>
      <c r="L279" s="107"/>
      <c r="M279" s="107"/>
      <c r="N279" s="144"/>
      <c r="O279" s="118"/>
      <c r="P279" s="107"/>
      <c r="Q279" s="107"/>
      <c r="R279" s="107"/>
      <c r="S279" s="118"/>
      <c r="T279" s="107"/>
      <c r="U279" s="107"/>
      <c r="V279" s="107"/>
      <c r="W279" s="118"/>
      <c r="X279" s="108"/>
      <c r="Y279" s="107"/>
      <c r="Z279" s="107"/>
      <c r="AA279" s="107"/>
      <c r="AB279" s="118">
        <v>2.7</v>
      </c>
    </row>
    <row r="280" spans="1:28" ht="12.75">
      <c r="A280" s="133" t="s">
        <v>566</v>
      </c>
      <c r="B280" s="110"/>
      <c r="C280" s="110"/>
      <c r="D280" s="110"/>
      <c r="E280" s="110"/>
      <c r="F280" s="111"/>
      <c r="G280" s="110"/>
      <c r="H280" s="110"/>
      <c r="I280" s="110"/>
      <c r="J280" s="111"/>
      <c r="K280" s="110"/>
      <c r="L280" s="110"/>
      <c r="M280" s="110"/>
      <c r="N280" s="145"/>
      <c r="O280" s="111"/>
      <c r="P280" s="110"/>
      <c r="Q280" s="110"/>
      <c r="R280" s="110"/>
      <c r="S280" s="111"/>
      <c r="T280" s="110"/>
      <c r="U280" s="110"/>
      <c r="V280" s="110"/>
      <c r="W280" s="111"/>
      <c r="X280" s="109"/>
      <c r="Y280" s="110"/>
      <c r="Z280" s="110"/>
      <c r="AA280" s="110"/>
      <c r="AB280" s="111">
        <v>0.9</v>
      </c>
    </row>
    <row r="281" spans="1:28" ht="12.75">
      <c r="A281" s="133" t="s">
        <v>567</v>
      </c>
      <c r="B281" s="110"/>
      <c r="C281" s="110"/>
      <c r="D281" s="110"/>
      <c r="E281" s="110"/>
      <c r="F281" s="111"/>
      <c r="G281" s="110"/>
      <c r="H281" s="110"/>
      <c r="I281" s="110"/>
      <c r="J281" s="111"/>
      <c r="K281" s="110"/>
      <c r="L281" s="110"/>
      <c r="M281" s="110"/>
      <c r="N281" s="145"/>
      <c r="O281" s="111"/>
      <c r="P281" s="110"/>
      <c r="Q281" s="110"/>
      <c r="R281" s="110"/>
      <c r="S281" s="111"/>
      <c r="T281" s="110"/>
      <c r="U281" s="110"/>
      <c r="V281" s="110"/>
      <c r="W281" s="111"/>
      <c r="X281" s="109"/>
      <c r="Y281" s="110"/>
      <c r="Z281" s="110"/>
      <c r="AA281" s="110"/>
      <c r="AB281" s="111">
        <v>0.9</v>
      </c>
    </row>
    <row r="282" spans="1:28" ht="12.75">
      <c r="A282" s="106" t="s">
        <v>571</v>
      </c>
      <c r="B282" s="110"/>
      <c r="C282" s="110"/>
      <c r="D282" s="110"/>
      <c r="E282" s="110"/>
      <c r="F282" s="111"/>
      <c r="G282" s="110"/>
      <c r="H282" s="110"/>
      <c r="I282" s="110"/>
      <c r="J282" s="111"/>
      <c r="K282" s="110"/>
      <c r="L282" s="110"/>
      <c r="M282" s="110"/>
      <c r="N282" s="110"/>
      <c r="O282" s="111"/>
      <c r="P282" s="110"/>
      <c r="Q282" s="110"/>
      <c r="R282" s="110"/>
      <c r="S282" s="111"/>
      <c r="T282" s="110"/>
      <c r="U282" s="110"/>
      <c r="V282" s="110"/>
      <c r="W282" s="111"/>
      <c r="X282" s="110"/>
      <c r="Y282" s="110"/>
      <c r="Z282" s="110"/>
      <c r="AA282" s="110"/>
      <c r="AB282" s="111"/>
    </row>
    <row r="283" spans="1:28" ht="12.75">
      <c r="A283" s="106" t="s">
        <v>570</v>
      </c>
      <c r="B283" s="110"/>
      <c r="C283" s="110"/>
      <c r="D283" s="110"/>
      <c r="E283" s="110"/>
      <c r="F283" s="111"/>
      <c r="G283" s="110"/>
      <c r="H283" s="110"/>
      <c r="I283" s="110"/>
      <c r="J283" s="111"/>
      <c r="K283" s="110"/>
      <c r="L283" s="110"/>
      <c r="M283" s="110"/>
      <c r="N283" s="110"/>
      <c r="O283" s="111"/>
      <c r="P283" s="110"/>
      <c r="Q283" s="110"/>
      <c r="R283" s="110"/>
      <c r="S283" s="111"/>
      <c r="T283" s="110"/>
      <c r="U283" s="110"/>
      <c r="V283" s="110"/>
      <c r="W283" s="111"/>
      <c r="X283" s="110"/>
      <c r="Y283" s="110"/>
      <c r="Z283" s="110"/>
      <c r="AA283" s="110"/>
      <c r="AB283" s="111"/>
    </row>
    <row r="284" spans="1:28" ht="12.75">
      <c r="A284" s="106" t="s">
        <v>569</v>
      </c>
      <c r="B284" s="110"/>
      <c r="C284" s="110"/>
      <c r="D284" s="110"/>
      <c r="E284" s="110"/>
      <c r="F284" s="111"/>
      <c r="G284" s="110"/>
      <c r="H284" s="110"/>
      <c r="I284" s="110"/>
      <c r="J284" s="111"/>
      <c r="K284" s="110"/>
      <c r="L284" s="110"/>
      <c r="M284" s="110"/>
      <c r="N284" s="110"/>
      <c r="O284" s="111"/>
      <c r="P284" s="110"/>
      <c r="Q284" s="110"/>
      <c r="R284" s="110"/>
      <c r="S284" s="111"/>
      <c r="T284" s="110"/>
      <c r="U284" s="110"/>
      <c r="V284" s="110"/>
      <c r="W284" s="111"/>
      <c r="X284" s="110"/>
      <c r="Y284" s="110"/>
      <c r="Z284" s="110"/>
      <c r="AA284" s="110"/>
      <c r="AB284" s="111"/>
    </row>
    <row r="285" spans="1:28" ht="12.75">
      <c r="A285" s="106" t="s">
        <v>568</v>
      </c>
      <c r="B285" s="110"/>
      <c r="C285" s="110"/>
      <c r="D285" s="110"/>
      <c r="E285" s="110"/>
      <c r="F285" s="111"/>
      <c r="G285" s="110"/>
      <c r="H285" s="110"/>
      <c r="I285" s="110"/>
      <c r="J285" s="111"/>
      <c r="K285" s="110"/>
      <c r="L285" s="110"/>
      <c r="M285" s="110"/>
      <c r="N285" s="110"/>
      <c r="O285" s="111"/>
      <c r="P285" s="110"/>
      <c r="Q285" s="110"/>
      <c r="R285" s="110"/>
      <c r="S285" s="111"/>
      <c r="T285" s="110"/>
      <c r="U285" s="110"/>
      <c r="V285" s="110"/>
      <c r="W285" s="111"/>
      <c r="X285" s="110"/>
      <c r="Y285" s="110"/>
      <c r="Z285" s="110"/>
      <c r="AA285" s="110"/>
      <c r="AB285" s="111"/>
    </row>
    <row r="286" spans="1:28" ht="12.75">
      <c r="A286" s="106" t="s">
        <v>592</v>
      </c>
      <c r="B286" s="110"/>
      <c r="C286" s="110"/>
      <c r="D286" s="110"/>
      <c r="E286" s="110"/>
      <c r="F286" s="111"/>
      <c r="G286" s="110"/>
      <c r="H286" s="110"/>
      <c r="I286" s="110"/>
      <c r="J286" s="111"/>
      <c r="K286" s="110"/>
      <c r="L286" s="110"/>
      <c r="M286" s="110"/>
      <c r="N286" s="110"/>
      <c r="O286" s="111"/>
      <c r="P286" s="110"/>
      <c r="Q286" s="110"/>
      <c r="R286" s="110"/>
      <c r="S286" s="111"/>
      <c r="T286" s="110"/>
      <c r="U286" s="110"/>
      <c r="V286" s="110"/>
      <c r="W286" s="111"/>
      <c r="X286" s="110"/>
      <c r="Y286" s="110"/>
      <c r="Z286" s="110"/>
      <c r="AA286" s="110"/>
      <c r="AB286" s="111"/>
    </row>
    <row r="287" spans="1:28" ht="15.75">
      <c r="A287" s="98" t="s">
        <v>469</v>
      </c>
      <c r="B287" s="98"/>
      <c r="C287" s="98"/>
      <c r="D287" s="98"/>
      <c r="E287" s="98"/>
      <c r="F287" s="98"/>
      <c r="G287" s="98"/>
      <c r="H287" s="98"/>
      <c r="I287" s="98"/>
      <c r="J287" s="98"/>
      <c r="K287" s="98"/>
      <c r="L287" s="98"/>
      <c r="M287" s="98"/>
      <c r="N287" s="98"/>
      <c r="O287" s="98"/>
      <c r="P287" s="98"/>
      <c r="Q287" s="98"/>
      <c r="R287" s="98"/>
      <c r="S287" s="98"/>
      <c r="T287" s="98"/>
      <c r="U287" s="98"/>
      <c r="V287" s="98"/>
      <c r="W287" s="98"/>
      <c r="X287" s="98"/>
      <c r="Y287" s="98"/>
      <c r="Z287" s="98"/>
      <c r="AA287" s="98"/>
      <c r="AB287" s="98"/>
    </row>
    <row r="288" spans="1:28" ht="12.75">
      <c r="A288" s="106" t="s">
        <v>308</v>
      </c>
      <c r="B288" s="110"/>
      <c r="C288" s="110"/>
      <c r="D288" s="110"/>
      <c r="E288" s="110"/>
      <c r="F288" s="111"/>
      <c r="G288" s="110"/>
      <c r="H288" s="110"/>
      <c r="I288" s="110"/>
      <c r="J288" s="111"/>
      <c r="K288" s="110"/>
      <c r="L288" s="110"/>
      <c r="M288" s="110"/>
      <c r="N288" s="110"/>
      <c r="O288" s="111"/>
      <c r="P288" s="110"/>
      <c r="Q288" s="110"/>
      <c r="R288" s="110"/>
      <c r="S288" s="111"/>
      <c r="T288" s="110"/>
      <c r="U288" s="110"/>
      <c r="V288" s="110"/>
      <c r="W288" s="111"/>
      <c r="X288" s="110"/>
      <c r="Y288" s="110"/>
      <c r="Z288" s="110"/>
      <c r="AA288" s="110"/>
      <c r="AB288" s="111"/>
    </row>
    <row r="289" spans="1:28" ht="12.75">
      <c r="A289" s="106" t="s">
        <v>429</v>
      </c>
      <c r="B289" s="110"/>
      <c r="C289" s="110"/>
      <c r="D289" s="110"/>
      <c r="E289" s="110"/>
      <c r="F289" s="111"/>
      <c r="G289" s="110"/>
      <c r="H289" s="110"/>
      <c r="I289" s="110"/>
      <c r="J289" s="111"/>
      <c r="K289" s="110"/>
      <c r="L289" s="110"/>
      <c r="M289" s="110"/>
      <c r="N289" s="110"/>
      <c r="O289" s="111"/>
      <c r="P289" s="110"/>
      <c r="Q289" s="110"/>
      <c r="R289" s="110"/>
      <c r="S289" s="111"/>
      <c r="T289" s="110"/>
      <c r="U289" s="110"/>
      <c r="V289" s="110"/>
      <c r="W289" s="111"/>
      <c r="X289" s="110"/>
      <c r="Y289" s="110"/>
      <c r="Z289" s="110"/>
      <c r="AA289" s="110"/>
      <c r="AB289" s="111"/>
    </row>
    <row r="290" spans="1:28" ht="12.75">
      <c r="A290" s="106" t="s">
        <v>430</v>
      </c>
      <c r="B290" s="110"/>
      <c r="C290" s="110"/>
      <c r="D290" s="110"/>
      <c r="E290" s="110"/>
      <c r="F290" s="111"/>
      <c r="G290" s="110"/>
      <c r="H290" s="110"/>
      <c r="I290" s="110"/>
      <c r="J290" s="111"/>
      <c r="K290" s="110"/>
      <c r="L290" s="110"/>
      <c r="M290" s="110"/>
      <c r="N290" s="110"/>
      <c r="O290" s="111"/>
      <c r="P290" s="110"/>
      <c r="Q290" s="110"/>
      <c r="R290" s="110"/>
      <c r="S290" s="111"/>
      <c r="T290" s="110"/>
      <c r="U290" s="110"/>
      <c r="V290" s="110"/>
      <c r="W290" s="111"/>
      <c r="X290" s="110"/>
      <c r="Y290" s="110"/>
      <c r="Z290" s="110"/>
      <c r="AA290" s="110"/>
      <c r="AB290" s="111"/>
    </row>
    <row r="291" spans="1:28" ht="12.75">
      <c r="A291" s="106" t="s">
        <v>431</v>
      </c>
      <c r="B291" s="110"/>
      <c r="C291" s="110"/>
      <c r="D291" s="110"/>
      <c r="E291" s="110"/>
      <c r="F291" s="111"/>
      <c r="G291" s="110"/>
      <c r="H291" s="110"/>
      <c r="I291" s="110"/>
      <c r="J291" s="111"/>
      <c r="K291" s="110"/>
      <c r="L291" s="110"/>
      <c r="M291" s="110"/>
      <c r="N291" s="110"/>
      <c r="O291" s="111"/>
      <c r="P291" s="110"/>
      <c r="Q291" s="110"/>
      <c r="R291" s="110"/>
      <c r="S291" s="111"/>
      <c r="T291" s="110"/>
      <c r="U291" s="110"/>
      <c r="V291" s="110"/>
      <c r="W291" s="111"/>
      <c r="X291" s="110"/>
      <c r="Y291" s="110"/>
      <c r="Z291" s="110"/>
      <c r="AA291" s="110"/>
      <c r="AB291" s="111"/>
    </row>
    <row r="292" spans="1:28" ht="12.75">
      <c r="A292" s="106" t="s">
        <v>301</v>
      </c>
      <c r="B292" s="110"/>
      <c r="C292" s="110"/>
      <c r="D292" s="110"/>
      <c r="E292" s="110"/>
      <c r="F292" s="111"/>
      <c r="G292" s="110"/>
      <c r="H292" s="110"/>
      <c r="I292" s="110"/>
      <c r="J292" s="111"/>
      <c r="K292" s="110"/>
      <c r="L292" s="110"/>
      <c r="M292" s="110"/>
      <c r="N292" s="110"/>
      <c r="O292" s="111"/>
      <c r="P292" s="110"/>
      <c r="Q292" s="110"/>
      <c r="R292" s="110"/>
      <c r="S292" s="111"/>
      <c r="T292" s="110"/>
      <c r="U292" s="110"/>
      <c r="V292" s="110"/>
      <c r="W292" s="111"/>
      <c r="X292" s="110"/>
      <c r="Y292" s="110"/>
      <c r="Z292" s="110"/>
      <c r="AA292" s="110"/>
      <c r="AB292" s="111"/>
    </row>
    <row r="293" spans="1:28" ht="12.75">
      <c r="A293" s="106" t="s">
        <v>309</v>
      </c>
      <c r="B293" s="110"/>
      <c r="C293" s="110"/>
      <c r="D293" s="110"/>
      <c r="E293" s="110"/>
      <c r="F293" s="110"/>
      <c r="G293" s="110"/>
      <c r="H293" s="110"/>
      <c r="I293" s="110"/>
      <c r="J293" s="110"/>
      <c r="K293" s="110"/>
      <c r="L293" s="110"/>
      <c r="M293" s="110"/>
      <c r="N293" s="110"/>
      <c r="O293" s="110"/>
      <c r="P293" s="110"/>
      <c r="Q293" s="110"/>
      <c r="R293" s="110"/>
      <c r="S293" s="110"/>
      <c r="T293" s="110"/>
      <c r="U293" s="110"/>
      <c r="V293" s="110"/>
      <c r="W293" s="111"/>
      <c r="X293" s="110"/>
      <c r="Y293" s="110"/>
      <c r="Z293" s="110"/>
      <c r="AA293" s="110"/>
      <c r="AB293" s="111"/>
    </row>
    <row r="294" spans="1:28" ht="12.75">
      <c r="A294" s="106" t="s">
        <v>310</v>
      </c>
      <c r="B294" s="110"/>
      <c r="C294" s="110"/>
      <c r="D294" s="110"/>
      <c r="E294" s="110"/>
      <c r="F294" s="111"/>
      <c r="G294" s="110"/>
      <c r="H294" s="110"/>
      <c r="I294" s="110"/>
      <c r="J294" s="111"/>
      <c r="K294" s="110"/>
      <c r="L294" s="110"/>
      <c r="M294" s="110"/>
      <c r="N294" s="110"/>
      <c r="O294" s="111"/>
      <c r="P294" s="110"/>
      <c r="Q294" s="110"/>
      <c r="R294" s="110"/>
      <c r="S294" s="111"/>
      <c r="T294" s="110"/>
      <c r="U294" s="110"/>
      <c r="V294" s="110"/>
      <c r="W294" s="111"/>
      <c r="X294" s="110"/>
      <c r="Y294" s="110"/>
      <c r="Z294" s="110"/>
      <c r="AA294" s="110"/>
      <c r="AB294" s="111"/>
    </row>
    <row r="295" spans="1:28" s="172" customFormat="1" ht="15.75">
      <c r="A295" s="99" t="s">
        <v>470</v>
      </c>
      <c r="B295" s="200"/>
      <c r="C295" s="200"/>
      <c r="D295" s="200"/>
      <c r="E295" s="200"/>
      <c r="F295" s="101"/>
      <c r="G295" s="200"/>
      <c r="H295" s="200"/>
      <c r="I295" s="200"/>
      <c r="J295" s="4"/>
      <c r="K295" s="200"/>
      <c r="L295" s="200"/>
      <c r="M295" s="200"/>
      <c r="N295" s="200"/>
      <c r="O295" s="4"/>
      <c r="P295" s="200"/>
      <c r="Q295" s="200"/>
      <c r="R295" s="200"/>
      <c r="S295" s="4"/>
      <c r="T295" s="200"/>
      <c r="U295" s="200"/>
      <c r="V295" s="200"/>
      <c r="W295" s="101"/>
      <c r="X295" s="200"/>
      <c r="Y295" s="200"/>
      <c r="Z295" s="200"/>
      <c r="AA295" s="200"/>
      <c r="AB295" s="101"/>
    </row>
    <row r="296" spans="1:28" ht="12.75">
      <c r="A296" s="106" t="s">
        <v>311</v>
      </c>
      <c r="B296" s="110"/>
      <c r="C296" s="110"/>
      <c r="D296" s="110"/>
      <c r="E296" s="110"/>
      <c r="F296" s="111"/>
      <c r="G296" s="110"/>
      <c r="H296" s="110"/>
      <c r="I296" s="110"/>
      <c r="J296" s="111"/>
      <c r="K296" s="110"/>
      <c r="L296" s="110"/>
      <c r="M296" s="110"/>
      <c r="N296" s="110"/>
      <c r="O296" s="111"/>
      <c r="P296" s="110"/>
      <c r="Q296" s="110"/>
      <c r="R296" s="110"/>
      <c r="S296" s="111"/>
      <c r="T296" s="110"/>
      <c r="U296" s="110"/>
      <c r="V296" s="110"/>
      <c r="W296" s="111"/>
      <c r="X296" s="109"/>
      <c r="Y296" s="110"/>
      <c r="Z296" s="110"/>
      <c r="AA296" s="110"/>
      <c r="AB296" s="111"/>
    </row>
    <row r="297" spans="1:28" ht="12.75">
      <c r="A297" s="106" t="s">
        <v>432</v>
      </c>
      <c r="B297" s="110"/>
      <c r="C297" s="110"/>
      <c r="D297" s="110"/>
      <c r="E297" s="110"/>
      <c r="F297" s="111"/>
      <c r="G297" s="110"/>
      <c r="H297" s="110"/>
      <c r="I297" s="110"/>
      <c r="J297" s="111"/>
      <c r="K297" s="110"/>
      <c r="L297" s="110"/>
      <c r="M297" s="110"/>
      <c r="N297" s="110"/>
      <c r="O297" s="111"/>
      <c r="P297" s="110"/>
      <c r="Q297" s="110"/>
      <c r="R297" s="110"/>
      <c r="S297" s="111"/>
      <c r="T297" s="110"/>
      <c r="U297" s="110"/>
      <c r="V297" s="110"/>
      <c r="W297" s="111"/>
      <c r="X297" s="109"/>
      <c r="Y297" s="110"/>
      <c r="Z297" s="110"/>
      <c r="AA297" s="110"/>
      <c r="AB297" s="111"/>
    </row>
    <row r="298" spans="1:28" ht="12.75">
      <c r="A298" s="106" t="s">
        <v>433</v>
      </c>
      <c r="B298" s="110"/>
      <c r="C298" s="110"/>
      <c r="D298" s="110"/>
      <c r="E298" s="110"/>
      <c r="F298" s="111"/>
      <c r="G298" s="110"/>
      <c r="H298" s="110"/>
      <c r="I298" s="110"/>
      <c r="J298" s="111"/>
      <c r="K298" s="110"/>
      <c r="L298" s="110"/>
      <c r="M298" s="110"/>
      <c r="N298" s="110"/>
      <c r="O298" s="111"/>
      <c r="P298" s="110"/>
      <c r="Q298" s="110"/>
      <c r="R298" s="110"/>
      <c r="S298" s="111"/>
      <c r="T298" s="110"/>
      <c r="U298" s="110"/>
      <c r="V298" s="110"/>
      <c r="W298" s="111"/>
      <c r="X298" s="109"/>
      <c r="Y298" s="110"/>
      <c r="Z298" s="110"/>
      <c r="AA298" s="110"/>
      <c r="AB298" s="111"/>
    </row>
    <row r="299" spans="1:28" ht="12.75">
      <c r="A299" s="106" t="s">
        <v>302</v>
      </c>
      <c r="B299" s="110"/>
      <c r="C299" s="110"/>
      <c r="D299" s="110"/>
      <c r="E299" s="110"/>
      <c r="F299" s="111"/>
      <c r="G299" s="110"/>
      <c r="H299" s="110"/>
      <c r="I299" s="110"/>
      <c r="J299" s="111"/>
      <c r="K299" s="110"/>
      <c r="L299" s="110"/>
      <c r="M299" s="110"/>
      <c r="N299" s="110"/>
      <c r="O299" s="111"/>
      <c r="P299" s="110"/>
      <c r="Q299" s="110"/>
      <c r="R299" s="110"/>
      <c r="S299" s="111"/>
      <c r="T299" s="110"/>
      <c r="U299" s="110"/>
      <c r="V299" s="110"/>
      <c r="W299" s="111"/>
      <c r="X299" s="109"/>
      <c r="Y299" s="110"/>
      <c r="Z299" s="110"/>
      <c r="AA299" s="110"/>
      <c r="AB299" s="111"/>
    </row>
    <row r="300" spans="1:28" ht="12.75">
      <c r="A300" s="106" t="s">
        <v>434</v>
      </c>
      <c r="B300" s="110"/>
      <c r="C300" s="110"/>
      <c r="D300" s="110"/>
      <c r="E300" s="110"/>
      <c r="F300" s="111"/>
      <c r="G300" s="110"/>
      <c r="H300" s="110"/>
      <c r="I300" s="110"/>
      <c r="J300" s="111"/>
      <c r="K300" s="110"/>
      <c r="L300" s="110"/>
      <c r="M300" s="110"/>
      <c r="N300" s="110"/>
      <c r="O300" s="111"/>
      <c r="P300" s="110"/>
      <c r="Q300" s="110"/>
      <c r="R300" s="110"/>
      <c r="S300" s="110"/>
      <c r="T300" s="110"/>
      <c r="U300" s="110"/>
      <c r="V300" s="110"/>
      <c r="W300" s="111"/>
      <c r="X300" s="109"/>
      <c r="Y300" s="110"/>
      <c r="Z300" s="110"/>
      <c r="AA300" s="110"/>
      <c r="AB300" s="111"/>
    </row>
    <row r="301" spans="1:28" ht="12.75">
      <c r="A301" s="106" t="s">
        <v>314</v>
      </c>
      <c r="B301" s="110"/>
      <c r="C301" s="110"/>
      <c r="D301" s="110"/>
      <c r="E301" s="110"/>
      <c r="F301" s="111"/>
      <c r="G301" s="110"/>
      <c r="H301" s="110"/>
      <c r="I301" s="110"/>
      <c r="J301" s="111"/>
      <c r="K301" s="110"/>
      <c r="L301" s="110"/>
      <c r="M301" s="110"/>
      <c r="N301" s="110"/>
      <c r="O301" s="111"/>
      <c r="P301" s="110"/>
      <c r="Q301" s="110"/>
      <c r="R301" s="110"/>
      <c r="S301" s="111"/>
      <c r="T301" s="110"/>
      <c r="U301" s="110"/>
      <c r="V301" s="110"/>
      <c r="W301" s="111"/>
      <c r="X301" s="109"/>
      <c r="Y301" s="110"/>
      <c r="Z301" s="110"/>
      <c r="AA301" s="110"/>
      <c r="AB301" s="111"/>
    </row>
    <row r="302" spans="1:28" ht="12.75">
      <c r="A302" s="106" t="s">
        <v>315</v>
      </c>
      <c r="B302" s="110"/>
      <c r="C302" s="110"/>
      <c r="D302" s="110"/>
      <c r="E302" s="110"/>
      <c r="F302" s="111"/>
      <c r="G302" s="110"/>
      <c r="H302" s="110"/>
      <c r="I302" s="110"/>
      <c r="J302" s="111"/>
      <c r="K302" s="110"/>
      <c r="L302" s="110"/>
      <c r="M302" s="110"/>
      <c r="N302" s="110"/>
      <c r="O302" s="111"/>
      <c r="P302" s="110"/>
      <c r="Q302" s="110"/>
      <c r="R302" s="110"/>
      <c r="S302" s="111"/>
      <c r="T302" s="110"/>
      <c r="U302" s="110"/>
      <c r="V302" s="110"/>
      <c r="W302" s="111"/>
      <c r="X302" s="109"/>
      <c r="Y302" s="110"/>
      <c r="Z302" s="110"/>
      <c r="AA302" s="110"/>
      <c r="AB302" s="111"/>
    </row>
    <row r="303" spans="1:28" ht="15.75">
      <c r="A303" s="56" t="s">
        <v>169</v>
      </c>
      <c r="B303" s="137"/>
      <c r="C303" s="137"/>
      <c r="D303" s="137"/>
      <c r="E303" s="137"/>
      <c r="F303" s="137"/>
      <c r="G303" s="137"/>
      <c r="H303" s="137"/>
      <c r="I303" s="137"/>
      <c r="J303" s="137"/>
      <c r="K303" s="137"/>
      <c r="L303" s="137"/>
      <c r="M303" s="137"/>
      <c r="N303" s="137"/>
      <c r="O303" s="137"/>
      <c r="P303" s="137"/>
      <c r="Q303" s="137"/>
      <c r="R303" s="137"/>
      <c r="S303" s="137"/>
      <c r="T303" s="137"/>
      <c r="U303" s="137"/>
      <c r="V303" s="137"/>
      <c r="W303" s="137"/>
      <c r="X303" s="137"/>
      <c r="Y303" s="137"/>
      <c r="Z303" s="137"/>
      <c r="AA303" s="137"/>
      <c r="AB303" s="185"/>
    </row>
    <row r="304" spans="1:28" ht="12.75">
      <c r="A304" s="41" t="s">
        <v>105</v>
      </c>
      <c r="B304" s="134"/>
      <c r="C304" s="134"/>
      <c r="D304" s="134"/>
      <c r="E304" s="134"/>
      <c r="F304" s="134"/>
      <c r="G304" s="134"/>
      <c r="H304" s="134"/>
      <c r="I304" s="134"/>
      <c r="J304" s="134"/>
      <c r="K304" s="134"/>
      <c r="L304" s="134"/>
      <c r="M304" s="134"/>
      <c r="N304" s="134"/>
      <c r="O304" s="134"/>
      <c r="P304" s="134"/>
      <c r="Q304" s="134"/>
      <c r="R304" s="134"/>
      <c r="S304" s="134"/>
      <c r="T304" s="134"/>
      <c r="U304" s="134"/>
      <c r="V304" s="134"/>
      <c r="W304" s="134"/>
      <c r="X304" s="134"/>
      <c r="Y304" s="134"/>
      <c r="Z304" s="134"/>
      <c r="AA304" s="134"/>
      <c r="AB304" s="175"/>
    </row>
    <row r="305" spans="1:28" ht="12.75">
      <c r="A305" s="106" t="s">
        <v>532</v>
      </c>
      <c r="B305" s="110"/>
      <c r="C305" s="110"/>
      <c r="D305" s="110"/>
      <c r="E305" s="110"/>
      <c r="F305" s="110"/>
      <c r="G305" s="110"/>
      <c r="H305" s="110"/>
      <c r="I305" s="110"/>
      <c r="J305" s="111"/>
      <c r="K305" s="110"/>
      <c r="L305" s="174"/>
      <c r="M305" s="174"/>
      <c r="N305" s="110"/>
      <c r="O305" s="111"/>
      <c r="P305" s="110"/>
      <c r="Q305" s="110"/>
      <c r="R305" s="110"/>
      <c r="S305" s="110"/>
      <c r="T305" s="110"/>
      <c r="U305" s="110"/>
      <c r="V305" s="110"/>
      <c r="W305" s="111"/>
      <c r="X305" s="174"/>
      <c r="Y305" s="174"/>
      <c r="Z305" s="174"/>
      <c r="AA305" s="174"/>
      <c r="AB305" s="111"/>
    </row>
    <row r="306" spans="1:28" ht="12.75">
      <c r="A306" s="117" t="s">
        <v>533</v>
      </c>
      <c r="B306" s="107"/>
      <c r="C306" s="107"/>
      <c r="D306" s="107"/>
      <c r="E306" s="107"/>
      <c r="F306" s="107"/>
      <c r="G306" s="107"/>
      <c r="H306" s="107"/>
      <c r="I306" s="107"/>
      <c r="J306" s="118"/>
      <c r="K306" s="107"/>
      <c r="L306" s="107"/>
      <c r="M306" s="107"/>
      <c r="N306" s="107"/>
      <c r="O306" s="107"/>
      <c r="P306" s="107"/>
      <c r="Q306" s="107"/>
      <c r="R306" s="107"/>
      <c r="S306" s="107"/>
      <c r="T306" s="107"/>
      <c r="U306" s="107"/>
      <c r="V306" s="107"/>
      <c r="W306" s="118"/>
      <c r="X306" s="110"/>
      <c r="Y306" s="110"/>
      <c r="Z306" s="110"/>
      <c r="AA306" s="110"/>
      <c r="AB306" s="118"/>
    </row>
    <row r="307" spans="1:28" ht="12.75">
      <c r="A307" s="106" t="s">
        <v>745</v>
      </c>
      <c r="B307" s="110"/>
      <c r="C307" s="110"/>
      <c r="D307" s="110"/>
      <c r="E307" s="110"/>
      <c r="F307" s="111"/>
      <c r="G307" s="110">
        <v>600</v>
      </c>
      <c r="H307" s="110"/>
      <c r="I307" s="110"/>
      <c r="J307" s="111"/>
      <c r="K307" s="110">
        <v>600</v>
      </c>
      <c r="L307" s="110"/>
      <c r="M307" s="110"/>
      <c r="N307" s="110"/>
      <c r="O307" s="111"/>
      <c r="P307" s="110"/>
      <c r="Q307" s="110"/>
      <c r="R307" s="110"/>
      <c r="S307" s="111"/>
      <c r="T307" s="110"/>
      <c r="U307" s="110"/>
      <c r="V307" s="110"/>
      <c r="W307" s="111"/>
      <c r="X307" s="110"/>
      <c r="Y307" s="110"/>
      <c r="Z307" s="110"/>
      <c r="AA307" s="110"/>
      <c r="AB307" s="111"/>
    </row>
    <row r="308" spans="1:28" ht="12.75">
      <c r="A308" s="106" t="s">
        <v>319</v>
      </c>
      <c r="B308" s="110">
        <v>300</v>
      </c>
      <c r="C308" s="110"/>
      <c r="D308" s="110"/>
      <c r="E308" s="110"/>
      <c r="F308" s="111"/>
      <c r="G308" s="110">
        <v>250</v>
      </c>
      <c r="H308" s="110"/>
      <c r="I308" s="110"/>
      <c r="J308" s="111"/>
      <c r="K308" s="110">
        <v>250</v>
      </c>
      <c r="L308" s="110"/>
      <c r="M308" s="110"/>
      <c r="N308" s="110"/>
      <c r="O308" s="111"/>
      <c r="P308" s="110"/>
      <c r="Q308" s="110"/>
      <c r="R308" s="110"/>
      <c r="S308" s="111"/>
      <c r="T308" s="110"/>
      <c r="U308" s="110"/>
      <c r="V308" s="110"/>
      <c r="W308" s="111"/>
      <c r="X308" s="110"/>
      <c r="Y308" s="110"/>
      <c r="Z308" s="110"/>
      <c r="AA308" s="110"/>
      <c r="AB308" s="111"/>
    </row>
    <row r="309" spans="1:28" ht="12.75">
      <c r="A309" s="106" t="s">
        <v>321</v>
      </c>
      <c r="B309" s="3">
        <v>150</v>
      </c>
      <c r="C309" s="3"/>
      <c r="D309" s="3"/>
      <c r="E309" s="3"/>
      <c r="F309" s="111"/>
      <c r="G309" s="3"/>
      <c r="H309" s="3"/>
      <c r="I309" s="3"/>
      <c r="J309" s="111"/>
      <c r="K309" s="110"/>
      <c r="L309" s="110"/>
      <c r="M309" s="110"/>
      <c r="N309" s="110"/>
      <c r="O309" s="111"/>
      <c r="P309" s="3"/>
      <c r="Q309" s="3"/>
      <c r="R309" s="3"/>
      <c r="S309" s="111"/>
      <c r="T309" s="3"/>
      <c r="U309" s="3"/>
      <c r="V309" s="3"/>
      <c r="W309" s="111"/>
      <c r="X309" s="3"/>
      <c r="Y309" s="3"/>
      <c r="Z309" s="3"/>
      <c r="AA309" s="3"/>
      <c r="AB309" s="111"/>
    </row>
    <row r="310" spans="1:28" ht="12.75">
      <c r="A310" s="106" t="s">
        <v>435</v>
      </c>
      <c r="B310" s="110"/>
      <c r="C310" s="110"/>
      <c r="D310" s="110"/>
      <c r="E310" s="110"/>
      <c r="F310" s="111"/>
      <c r="G310" s="110"/>
      <c r="H310" s="110"/>
      <c r="I310" s="110"/>
      <c r="J310" s="111"/>
      <c r="K310" s="110"/>
      <c r="L310" s="145"/>
      <c r="M310" s="145"/>
      <c r="N310" s="110"/>
      <c r="O310" s="111"/>
      <c r="P310" s="110"/>
      <c r="Q310" s="110"/>
      <c r="R310" s="110"/>
      <c r="S310" s="111"/>
      <c r="T310" s="110"/>
      <c r="U310" s="110"/>
      <c r="V310" s="110"/>
      <c r="W310" s="111"/>
      <c r="X310" s="110"/>
      <c r="Y310" s="110"/>
      <c r="Z310" s="110"/>
      <c r="AA310" s="110"/>
      <c r="AB310" s="111"/>
    </row>
    <row r="311" spans="1:28" ht="12.75">
      <c r="A311" s="2" t="s">
        <v>493</v>
      </c>
      <c r="B311" s="110"/>
      <c r="C311" s="110"/>
      <c r="D311" s="110"/>
      <c r="E311" s="110"/>
      <c r="F311" s="111"/>
      <c r="G311" s="110"/>
      <c r="H311" s="110"/>
      <c r="I311" s="110"/>
      <c r="J311" s="111"/>
      <c r="K311" s="110"/>
      <c r="L311" s="110"/>
      <c r="M311" s="110"/>
      <c r="N311" s="110"/>
      <c r="O311" s="111"/>
      <c r="P311" s="110"/>
      <c r="Q311" s="110"/>
      <c r="R311" s="110"/>
      <c r="S311" s="111"/>
      <c r="T311" s="110"/>
      <c r="U311" s="110"/>
      <c r="V311" s="110"/>
      <c r="W311" s="111"/>
      <c r="X311" s="110"/>
      <c r="Y311" s="110"/>
      <c r="Z311" s="110"/>
      <c r="AA311" s="110"/>
      <c r="AB311" s="111"/>
    </row>
    <row r="312" spans="1:28" ht="12.75">
      <c r="A312" s="139"/>
      <c r="B312" s="41" t="s">
        <v>188</v>
      </c>
      <c r="C312" s="134"/>
      <c r="D312" s="134"/>
      <c r="E312" s="134"/>
      <c r="F312" s="134"/>
      <c r="G312" s="134"/>
      <c r="H312" s="134"/>
      <c r="I312" s="134"/>
      <c r="J312" s="134"/>
      <c r="K312" s="134"/>
      <c r="L312" s="134"/>
      <c r="M312" s="134"/>
      <c r="N312" s="134"/>
      <c r="O312" s="134"/>
      <c r="P312" s="134"/>
      <c r="Q312" s="134"/>
      <c r="R312" s="134"/>
      <c r="S312" s="134"/>
      <c r="T312" s="134"/>
      <c r="U312" s="134"/>
      <c r="V312" s="134"/>
      <c r="W312" s="134"/>
      <c r="X312" s="134"/>
      <c r="Y312" s="134"/>
      <c r="Z312" s="134"/>
      <c r="AA312" s="134"/>
      <c r="AB312" s="175"/>
    </row>
    <row r="313" spans="1:28" ht="12.75">
      <c r="A313" s="117" t="s">
        <v>324</v>
      </c>
      <c r="B313" s="107">
        <v>200</v>
      </c>
      <c r="C313" s="107"/>
      <c r="D313" s="107"/>
      <c r="E313" s="107"/>
      <c r="F313" s="118"/>
      <c r="G313" s="107">
        <v>200</v>
      </c>
      <c r="H313" s="107"/>
      <c r="I313" s="107"/>
      <c r="J313" s="118"/>
      <c r="K313" s="107">
        <v>200</v>
      </c>
      <c r="L313" s="107"/>
      <c r="M313" s="107"/>
      <c r="N313" s="107"/>
      <c r="O313" s="118"/>
      <c r="P313" s="107"/>
      <c r="Q313" s="107"/>
      <c r="R313" s="107"/>
      <c r="S313" s="118"/>
      <c r="T313" s="107"/>
      <c r="U313" s="107"/>
      <c r="V313" s="107"/>
      <c r="W313" s="118"/>
      <c r="X313" s="107"/>
      <c r="Y313" s="107"/>
      <c r="Z313" s="107"/>
      <c r="AA313" s="107"/>
      <c r="AB313" s="118"/>
    </row>
    <row r="314" spans="1:28" ht="12.75">
      <c r="A314" s="106" t="s">
        <v>325</v>
      </c>
      <c r="B314" s="110"/>
      <c r="C314" s="110"/>
      <c r="D314" s="110"/>
      <c r="E314" s="110"/>
      <c r="F314" s="111"/>
      <c r="G314" s="110"/>
      <c r="H314" s="110"/>
      <c r="I314" s="110"/>
      <c r="J314" s="111"/>
      <c r="K314" s="110"/>
      <c r="L314" s="110"/>
      <c r="M314" s="110"/>
      <c r="N314" s="110"/>
      <c r="O314" s="111"/>
      <c r="P314" s="110"/>
      <c r="Q314" s="110"/>
      <c r="R314" s="110"/>
      <c r="S314" s="111"/>
      <c r="T314" s="110"/>
      <c r="U314" s="110"/>
      <c r="V314" s="110"/>
      <c r="W314" s="111"/>
      <c r="X314" s="110"/>
      <c r="Y314" s="110"/>
      <c r="Z314" s="110"/>
      <c r="AA314" s="110"/>
      <c r="AB314" s="111"/>
    </row>
    <row r="315" spans="1:28" ht="12.75">
      <c r="A315" s="106" t="s">
        <v>326</v>
      </c>
      <c r="B315" s="110"/>
      <c r="C315" s="110"/>
      <c r="D315" s="110"/>
      <c r="E315" s="110"/>
      <c r="F315" s="111"/>
      <c r="G315" s="110"/>
      <c r="H315" s="110"/>
      <c r="I315" s="110"/>
      <c r="J315" s="111"/>
      <c r="K315" s="110"/>
      <c r="L315" s="110"/>
      <c r="M315" s="110"/>
      <c r="N315" s="110"/>
      <c r="O315" s="111"/>
      <c r="P315" s="110"/>
      <c r="Q315" s="110"/>
      <c r="R315" s="110"/>
      <c r="S315" s="111"/>
      <c r="T315" s="110"/>
      <c r="U315" s="110"/>
      <c r="V315" s="110"/>
      <c r="W315" s="111"/>
      <c r="X315" s="110"/>
      <c r="Y315" s="110"/>
      <c r="Z315" s="110"/>
      <c r="AA315" s="110"/>
      <c r="AB315" s="111"/>
    </row>
    <row r="316" spans="1:28" ht="12.75">
      <c r="A316" s="106" t="s">
        <v>327</v>
      </c>
      <c r="B316" s="110"/>
      <c r="C316" s="110"/>
      <c r="D316" s="110"/>
      <c r="E316" s="110"/>
      <c r="F316" s="111"/>
      <c r="G316" s="110"/>
      <c r="H316" s="110"/>
      <c r="I316" s="110"/>
      <c r="J316" s="111"/>
      <c r="K316" s="110"/>
      <c r="L316" s="110"/>
      <c r="M316" s="110"/>
      <c r="N316" s="110"/>
      <c r="O316" s="111"/>
      <c r="P316" s="110"/>
      <c r="Q316" s="110"/>
      <c r="R316" s="110"/>
      <c r="S316" s="111"/>
      <c r="T316" s="110"/>
      <c r="U316" s="110"/>
      <c r="V316" s="110"/>
      <c r="W316" s="111"/>
      <c r="X316" s="110"/>
      <c r="Y316" s="110"/>
      <c r="Z316" s="110"/>
      <c r="AA316" s="110"/>
      <c r="AB316" s="111"/>
    </row>
    <row r="317" spans="1:28" ht="12.75">
      <c r="A317" s="106" t="s">
        <v>328</v>
      </c>
      <c r="B317" s="110"/>
      <c r="C317" s="110"/>
      <c r="D317" s="110"/>
      <c r="E317" s="110"/>
      <c r="F317" s="111"/>
      <c r="G317" s="110"/>
      <c r="H317" s="110"/>
      <c r="I317" s="110"/>
      <c r="J317" s="111"/>
      <c r="K317" s="110"/>
      <c r="L317" s="110"/>
      <c r="M317" s="110"/>
      <c r="N317" s="110"/>
      <c r="O317" s="111"/>
      <c r="P317" s="110"/>
      <c r="Q317" s="110"/>
      <c r="R317" s="110"/>
      <c r="S317" s="111"/>
      <c r="T317" s="110"/>
      <c r="U317" s="110"/>
      <c r="V317" s="110"/>
      <c r="W317" s="111"/>
      <c r="X317" s="110"/>
      <c r="Y317" s="110"/>
      <c r="Z317" s="110"/>
      <c r="AA317" s="110"/>
      <c r="AB317" s="111"/>
    </row>
    <row r="318" spans="1:28" ht="12.75">
      <c r="A318" s="41" t="s">
        <v>107</v>
      </c>
      <c r="B318" s="134"/>
      <c r="C318" s="134"/>
      <c r="D318" s="134"/>
      <c r="E318" s="134"/>
      <c r="F318" s="134"/>
      <c r="G318" s="134"/>
      <c r="H318" s="134"/>
      <c r="I318" s="134"/>
      <c r="J318" s="134"/>
      <c r="K318" s="134"/>
      <c r="L318" s="134"/>
      <c r="M318" s="134"/>
      <c r="N318" s="134"/>
      <c r="O318" s="134"/>
      <c r="P318" s="134"/>
      <c r="Q318" s="134"/>
      <c r="R318" s="134"/>
      <c r="S318" s="134"/>
      <c r="T318" s="134"/>
      <c r="U318" s="134"/>
      <c r="V318" s="134"/>
      <c r="W318" s="134"/>
      <c r="X318" s="134"/>
      <c r="Y318" s="134"/>
      <c r="Z318" s="134"/>
      <c r="AA318" s="134"/>
      <c r="AB318" s="175"/>
    </row>
    <row r="319" spans="1:28" ht="12.75">
      <c r="A319" s="117" t="s">
        <v>108</v>
      </c>
      <c r="B319" s="107"/>
      <c r="C319" s="107"/>
      <c r="D319" s="107"/>
      <c r="E319" s="107"/>
      <c r="F319" s="118"/>
      <c r="G319" s="107"/>
      <c r="H319" s="107"/>
      <c r="I319" s="107"/>
      <c r="J319" s="118"/>
      <c r="K319" s="107"/>
      <c r="L319" s="107"/>
      <c r="M319" s="107"/>
      <c r="N319" s="107"/>
      <c r="O319" s="118"/>
      <c r="P319" s="107"/>
      <c r="Q319" s="107"/>
      <c r="R319" s="107"/>
      <c r="S319" s="118"/>
      <c r="T319" s="107"/>
      <c r="U319" s="107"/>
      <c r="V319" s="107"/>
      <c r="W319" s="118"/>
      <c r="X319" s="107"/>
      <c r="Y319" s="107"/>
      <c r="Z319" s="107"/>
      <c r="AA319" s="107"/>
      <c r="AB319" s="118"/>
    </row>
    <row r="320" spans="1:28" ht="12.75">
      <c r="A320" s="106" t="s">
        <v>471</v>
      </c>
      <c r="B320" s="110"/>
      <c r="C320" s="110"/>
      <c r="D320" s="110"/>
      <c r="E320" s="110"/>
      <c r="F320" s="111"/>
      <c r="G320" s="110"/>
      <c r="H320" s="110"/>
      <c r="I320" s="110"/>
      <c r="J320" s="111"/>
      <c r="K320" s="110"/>
      <c r="L320" s="110"/>
      <c r="M320" s="110"/>
      <c r="N320" s="110"/>
      <c r="O320" s="111"/>
      <c r="P320" s="110"/>
      <c r="Q320" s="110"/>
      <c r="R320" s="110"/>
      <c r="S320" s="111"/>
      <c r="T320" s="110"/>
      <c r="U320" s="110"/>
      <c r="V320" s="110"/>
      <c r="W320" s="111"/>
      <c r="X320" s="110"/>
      <c r="Y320" s="110"/>
      <c r="Z320" s="110"/>
      <c r="AA320" s="110"/>
      <c r="AB320" s="111"/>
    </row>
    <row r="321" spans="1:28" ht="12.75">
      <c r="A321" s="106" t="s">
        <v>329</v>
      </c>
      <c r="B321" s="110"/>
      <c r="C321" s="110"/>
      <c r="D321" s="110"/>
      <c r="E321" s="110"/>
      <c r="F321" s="111"/>
      <c r="G321" s="110"/>
      <c r="H321" s="110"/>
      <c r="I321" s="110"/>
      <c r="J321" s="111"/>
      <c r="K321" s="110"/>
      <c r="L321" s="110"/>
      <c r="M321" s="110"/>
      <c r="N321" s="110"/>
      <c r="O321" s="111"/>
      <c r="P321" s="110"/>
      <c r="Q321" s="110"/>
      <c r="R321" s="110"/>
      <c r="S321" s="110"/>
      <c r="T321" s="110"/>
      <c r="U321" s="110"/>
      <c r="V321" s="110"/>
      <c r="W321" s="111"/>
      <c r="X321" s="110"/>
      <c r="Y321" s="110"/>
      <c r="Z321" s="110"/>
      <c r="AA321" s="110"/>
      <c r="AB321" s="111"/>
    </row>
    <row r="322" spans="1:28" ht="12.75">
      <c r="A322" s="106" t="s">
        <v>330</v>
      </c>
      <c r="B322" s="110"/>
      <c r="C322" s="110"/>
      <c r="D322" s="110"/>
      <c r="E322" s="110"/>
      <c r="F322" s="111"/>
      <c r="G322" s="110"/>
      <c r="H322" s="110"/>
      <c r="I322" s="110"/>
      <c r="J322" s="111"/>
      <c r="K322" s="110"/>
      <c r="L322" s="110"/>
      <c r="M322" s="110"/>
      <c r="N322" s="110"/>
      <c r="O322" s="111"/>
      <c r="P322" s="110"/>
      <c r="Q322" s="110"/>
      <c r="R322" s="110"/>
      <c r="S322" s="111"/>
      <c r="T322" s="110"/>
      <c r="U322" s="110"/>
      <c r="V322" s="110"/>
      <c r="W322" s="111"/>
      <c r="X322" s="110"/>
      <c r="Y322" s="110"/>
      <c r="Z322" s="110"/>
      <c r="AA322" s="110"/>
      <c r="AB322" s="111"/>
    </row>
    <row r="323" spans="1:28" ht="12.75">
      <c r="A323" s="106" t="s">
        <v>545</v>
      </c>
      <c r="B323" s="110"/>
      <c r="C323" s="110"/>
      <c r="D323" s="110"/>
      <c r="E323" s="110"/>
      <c r="F323" s="111"/>
      <c r="G323" s="110"/>
      <c r="H323" s="110"/>
      <c r="I323" s="110"/>
      <c r="J323" s="111"/>
      <c r="K323" s="110"/>
      <c r="L323" s="110"/>
      <c r="M323" s="110"/>
      <c r="N323" s="110"/>
      <c r="O323" s="111"/>
      <c r="P323" s="110"/>
      <c r="Q323" s="110"/>
      <c r="R323" s="110"/>
      <c r="S323" s="111"/>
      <c r="T323" s="110"/>
      <c r="U323" s="110"/>
      <c r="V323" s="110"/>
      <c r="W323" s="111"/>
      <c r="X323" s="110"/>
      <c r="Y323" s="110"/>
      <c r="Z323" s="110"/>
      <c r="AA323" s="110"/>
      <c r="AB323" s="111"/>
    </row>
    <row r="324" spans="1:28" ht="12.75">
      <c r="A324" s="120" t="s">
        <v>332</v>
      </c>
      <c r="B324" s="121"/>
      <c r="C324" s="121"/>
      <c r="D324" s="121"/>
      <c r="E324" s="121"/>
      <c r="F324" s="131"/>
      <c r="G324" s="121"/>
      <c r="H324" s="121"/>
      <c r="I324" s="121"/>
      <c r="J324" s="131"/>
      <c r="K324" s="121"/>
      <c r="L324" s="121"/>
      <c r="M324" s="121"/>
      <c r="N324" s="121"/>
      <c r="O324" s="131"/>
      <c r="P324" s="121"/>
      <c r="Q324" s="121"/>
      <c r="R324" s="121"/>
      <c r="S324" s="131"/>
      <c r="T324" s="121"/>
      <c r="U324" s="121"/>
      <c r="V324" s="121"/>
      <c r="W324" s="131"/>
      <c r="X324" s="121"/>
      <c r="Y324" s="121"/>
      <c r="Z324" s="121"/>
      <c r="AA324" s="121"/>
      <c r="AB324" s="131"/>
    </row>
    <row r="325" spans="1:28" ht="12.75">
      <c r="A325" s="41" t="s">
        <v>110</v>
      </c>
      <c r="B325" s="134"/>
      <c r="C325" s="134"/>
      <c r="D325" s="134"/>
      <c r="E325" s="134"/>
      <c r="F325" s="134"/>
      <c r="G325" s="134"/>
      <c r="H325" s="134"/>
      <c r="I325" s="134"/>
      <c r="J325" s="134"/>
      <c r="K325" s="134"/>
      <c r="L325" s="134"/>
      <c r="M325" s="134"/>
      <c r="N325" s="134"/>
      <c r="O325" s="134"/>
      <c r="P325" s="134"/>
      <c r="Q325" s="134"/>
      <c r="R325" s="134"/>
      <c r="S325" s="134"/>
      <c r="T325" s="134"/>
      <c r="U325" s="134"/>
      <c r="V325" s="134"/>
      <c r="W325" s="134"/>
      <c r="X325" s="134"/>
      <c r="Y325" s="134"/>
      <c r="Z325" s="134"/>
      <c r="AA325" s="134"/>
      <c r="AB325" s="175"/>
    </row>
    <row r="326" spans="1:28" ht="12.75">
      <c r="A326" s="117" t="s">
        <v>111</v>
      </c>
      <c r="B326" s="107"/>
      <c r="C326" s="107">
        <v>700</v>
      </c>
      <c r="D326" s="107"/>
      <c r="E326" s="107"/>
      <c r="F326" s="118"/>
      <c r="G326" s="107"/>
      <c r="H326" s="107">
        <v>700</v>
      </c>
      <c r="I326" s="107"/>
      <c r="J326" s="118"/>
      <c r="K326" s="107"/>
      <c r="L326" s="107">
        <v>700</v>
      </c>
      <c r="M326" s="107"/>
      <c r="N326" s="107"/>
      <c r="O326" s="118"/>
      <c r="P326" s="107"/>
      <c r="Q326" s="107"/>
      <c r="R326" s="107"/>
      <c r="S326" s="118"/>
      <c r="T326" s="107"/>
      <c r="U326" s="107"/>
      <c r="V326" s="107"/>
      <c r="W326" s="118"/>
      <c r="X326" s="107"/>
      <c r="Y326" s="107"/>
      <c r="Z326" s="107"/>
      <c r="AA326" s="107"/>
      <c r="AB326" s="118"/>
    </row>
    <row r="327" spans="1:28" ht="12.75">
      <c r="A327" s="106" t="s">
        <v>112</v>
      </c>
      <c r="B327" s="110"/>
      <c r="C327" s="110"/>
      <c r="D327" s="110"/>
      <c r="E327" s="110"/>
      <c r="F327" s="111"/>
      <c r="G327" s="110"/>
      <c r="H327" s="110"/>
      <c r="I327" s="110"/>
      <c r="J327" s="111"/>
      <c r="K327" s="110"/>
      <c r="L327" s="110"/>
      <c r="M327" s="110"/>
      <c r="N327" s="110"/>
      <c r="O327" s="111"/>
      <c r="P327" s="110"/>
      <c r="Q327" s="110"/>
      <c r="R327" s="110"/>
      <c r="S327" s="111"/>
      <c r="T327" s="110"/>
      <c r="U327" s="110"/>
      <c r="V327" s="110"/>
      <c r="W327" s="111"/>
      <c r="X327" s="110"/>
      <c r="Y327" s="110"/>
      <c r="Z327" s="110"/>
      <c r="AA327" s="110"/>
      <c r="AB327" s="111"/>
    </row>
    <row r="328" spans="1:28" ht="12.75">
      <c r="A328" s="106" t="s">
        <v>333</v>
      </c>
      <c r="B328" s="110"/>
      <c r="C328" s="110"/>
      <c r="D328" s="110"/>
      <c r="E328" s="110"/>
      <c r="F328" s="111"/>
      <c r="G328" s="110"/>
      <c r="H328" s="110"/>
      <c r="I328" s="110"/>
      <c r="J328" s="111"/>
      <c r="K328" s="110"/>
      <c r="L328" s="110"/>
      <c r="M328" s="110"/>
      <c r="N328" s="110"/>
      <c r="O328" s="111"/>
      <c r="P328" s="110"/>
      <c r="Q328" s="110"/>
      <c r="R328" s="110"/>
      <c r="S328" s="111"/>
      <c r="T328" s="110"/>
      <c r="U328" s="110"/>
      <c r="V328" s="110"/>
      <c r="W328" s="111"/>
      <c r="X328" s="110"/>
      <c r="Y328" s="110"/>
      <c r="Z328" s="110"/>
      <c r="AA328" s="110"/>
      <c r="AB328" s="111"/>
    </row>
    <row r="329" spans="1:28" ht="15.75">
      <c r="A329" s="35" t="s">
        <v>334</v>
      </c>
      <c r="B329" s="112"/>
      <c r="C329" s="112"/>
      <c r="D329" s="112"/>
      <c r="E329" s="112"/>
      <c r="F329" s="111"/>
      <c r="G329" s="112"/>
      <c r="H329" s="112"/>
      <c r="I329" s="112"/>
      <c r="J329" s="111"/>
      <c r="K329" s="112"/>
      <c r="L329" s="112"/>
      <c r="M329" s="112"/>
      <c r="N329" s="112"/>
      <c r="O329" s="111"/>
      <c r="P329" s="112"/>
      <c r="Q329" s="112"/>
      <c r="R329" s="112"/>
      <c r="S329" s="111"/>
      <c r="T329" s="112"/>
      <c r="U329" s="112"/>
      <c r="V329" s="112"/>
      <c r="W329" s="111"/>
      <c r="X329" s="112"/>
      <c r="Y329" s="112"/>
      <c r="Z329" s="112"/>
      <c r="AA329" s="112"/>
      <c r="AB329" s="111"/>
    </row>
    <row r="330" spans="1:28" ht="15.75">
      <c r="A330" s="23" t="s">
        <v>335</v>
      </c>
      <c r="B330" s="3"/>
      <c r="C330" s="3"/>
      <c r="D330" s="3"/>
      <c r="E330" s="3"/>
      <c r="F330" s="111"/>
      <c r="G330" s="3"/>
      <c r="H330" s="3"/>
      <c r="I330" s="3"/>
      <c r="J330" s="111"/>
      <c r="K330" s="110"/>
      <c r="L330" s="110"/>
      <c r="M330" s="110"/>
      <c r="N330" s="110"/>
      <c r="O330" s="111"/>
      <c r="P330" s="3"/>
      <c r="Q330" s="3"/>
      <c r="R330" s="3"/>
      <c r="S330" s="111"/>
      <c r="T330" s="3"/>
      <c r="U330" s="3"/>
      <c r="V330" s="3"/>
      <c r="W330" s="111"/>
      <c r="X330" s="110"/>
      <c r="Y330" s="110"/>
      <c r="Z330" s="110"/>
      <c r="AA330" s="110"/>
      <c r="AB330" s="111"/>
    </row>
    <row r="331" spans="1:28" ht="15.75">
      <c r="A331" s="35" t="s">
        <v>336</v>
      </c>
      <c r="B331" s="112"/>
      <c r="C331" s="112"/>
      <c r="D331" s="112"/>
      <c r="E331" s="112"/>
      <c r="F331" s="111"/>
      <c r="G331" s="112"/>
      <c r="H331" s="112"/>
      <c r="I331" s="112"/>
      <c r="J331" s="111"/>
      <c r="K331" s="112"/>
      <c r="L331" s="112"/>
      <c r="M331" s="112"/>
      <c r="N331" s="112"/>
      <c r="O331" s="111"/>
      <c r="P331" s="112"/>
      <c r="Q331" s="112"/>
      <c r="R331" s="112"/>
      <c r="S331" s="111"/>
      <c r="T331" s="112"/>
      <c r="U331" s="112"/>
      <c r="V331" s="112"/>
      <c r="W331" s="111"/>
      <c r="X331" s="112"/>
      <c r="Y331" s="112"/>
      <c r="Z331" s="112"/>
      <c r="AA331" s="112"/>
      <c r="AB331" s="111"/>
    </row>
    <row r="332" spans="1:28" ht="15.75">
      <c r="A332" s="23" t="s">
        <v>337</v>
      </c>
      <c r="B332" s="3"/>
      <c r="C332" s="3"/>
      <c r="D332" s="3"/>
      <c r="E332" s="3"/>
      <c r="F332" s="111"/>
      <c r="G332" s="3"/>
      <c r="H332" s="3"/>
      <c r="I332" s="3"/>
      <c r="J332" s="111"/>
      <c r="K332" s="110"/>
      <c r="L332" s="110"/>
      <c r="M332" s="110"/>
      <c r="N332" s="110"/>
      <c r="O332" s="111"/>
      <c r="P332" s="3"/>
      <c r="Q332" s="3"/>
      <c r="R332" s="3"/>
      <c r="S332" s="111"/>
      <c r="T332" s="3"/>
      <c r="U332" s="3"/>
      <c r="V332" s="3"/>
      <c r="W332" s="111"/>
      <c r="X332" s="110"/>
      <c r="Y332" s="110"/>
      <c r="Z332" s="110"/>
      <c r="AA332" s="110"/>
      <c r="AB332" s="111"/>
    </row>
    <row r="333" spans="1:28" ht="15.75">
      <c r="A333" s="23" t="s">
        <v>654</v>
      </c>
      <c r="B333" s="3"/>
      <c r="C333" s="3"/>
      <c r="D333" s="3"/>
      <c r="E333" s="3"/>
      <c r="F333" s="111"/>
      <c r="G333" s="3"/>
      <c r="H333" s="3"/>
      <c r="I333" s="3"/>
      <c r="J333" s="111"/>
      <c r="K333" s="110"/>
      <c r="L333" s="110"/>
      <c r="M333" s="110"/>
      <c r="N333" s="110"/>
      <c r="O333" s="111"/>
      <c r="P333" s="3"/>
      <c r="Q333" s="3"/>
      <c r="R333" s="3"/>
      <c r="S333" s="111"/>
      <c r="T333" s="3"/>
      <c r="U333" s="3"/>
      <c r="V333" s="3"/>
      <c r="W333" s="111"/>
      <c r="X333" s="110"/>
      <c r="Y333" s="110"/>
      <c r="Z333" s="110"/>
      <c r="AA333" s="110"/>
      <c r="AB333" s="111"/>
    </row>
    <row r="334" spans="1:28" ht="12.75">
      <c r="A334" s="106" t="s">
        <v>338</v>
      </c>
      <c r="B334" s="110">
        <v>500</v>
      </c>
      <c r="C334" s="110"/>
      <c r="D334" s="110"/>
      <c r="E334" s="110">
        <v>500</v>
      </c>
      <c r="F334" s="111"/>
      <c r="G334" s="110">
        <v>500</v>
      </c>
      <c r="H334" s="110"/>
      <c r="I334" s="110"/>
      <c r="J334" s="111"/>
      <c r="K334" s="110">
        <v>500</v>
      </c>
      <c r="L334" s="110"/>
      <c r="M334" s="110"/>
      <c r="N334" s="110"/>
      <c r="O334" s="111"/>
      <c r="P334" s="110">
        <v>500</v>
      </c>
      <c r="Q334" s="110"/>
      <c r="R334" s="110"/>
      <c r="S334" s="111"/>
      <c r="T334" s="110">
        <v>500</v>
      </c>
      <c r="U334" s="110"/>
      <c r="V334" s="110"/>
      <c r="W334" s="111"/>
      <c r="X334" s="110"/>
      <c r="Y334" s="110"/>
      <c r="Z334" s="110"/>
      <c r="AA334" s="110"/>
      <c r="AB334" s="111"/>
    </row>
    <row r="335" spans="1:28" ht="12.75">
      <c r="A335" s="106" t="s">
        <v>339</v>
      </c>
      <c r="B335" s="110">
        <v>500</v>
      </c>
      <c r="C335" s="110"/>
      <c r="D335" s="110"/>
      <c r="E335" s="110"/>
      <c r="F335" s="111"/>
      <c r="G335" s="110">
        <v>500</v>
      </c>
      <c r="H335" s="110"/>
      <c r="I335" s="110"/>
      <c r="J335" s="111"/>
      <c r="K335" s="110"/>
      <c r="L335" s="110"/>
      <c r="M335" s="110"/>
      <c r="N335" s="110"/>
      <c r="O335" s="111"/>
      <c r="P335" s="110">
        <v>500</v>
      </c>
      <c r="Q335" s="110"/>
      <c r="R335" s="110"/>
      <c r="S335" s="111"/>
      <c r="T335" s="110">
        <v>500</v>
      </c>
      <c r="U335" s="110"/>
      <c r="V335" s="110"/>
      <c r="W335" s="111"/>
      <c r="X335" s="110"/>
      <c r="Y335" s="110"/>
      <c r="Z335" s="110"/>
      <c r="AA335" s="110"/>
      <c r="AB335" s="111"/>
    </row>
    <row r="336" spans="1:28" ht="12.75">
      <c r="A336" s="106" t="s">
        <v>585</v>
      </c>
      <c r="B336" s="110"/>
      <c r="C336" s="110"/>
      <c r="D336" s="110"/>
      <c r="E336" s="110"/>
      <c r="F336" s="111"/>
      <c r="G336" s="110"/>
      <c r="H336" s="110"/>
      <c r="I336" s="110"/>
      <c r="J336" s="111"/>
      <c r="K336" s="110"/>
      <c r="L336" s="110"/>
      <c r="M336" s="110"/>
      <c r="N336" s="110"/>
      <c r="O336" s="111"/>
      <c r="P336" s="110"/>
      <c r="Q336" s="110"/>
      <c r="R336" s="110"/>
      <c r="S336" s="111"/>
      <c r="T336" s="110"/>
      <c r="U336" s="110"/>
      <c r="V336" s="110"/>
      <c r="W336" s="111"/>
      <c r="X336" s="110"/>
      <c r="Y336" s="110"/>
      <c r="Z336" s="110"/>
      <c r="AA336" s="110"/>
      <c r="AB336" s="111"/>
    </row>
    <row r="337" spans="1:28" ht="12.75">
      <c r="A337" s="106" t="s">
        <v>598</v>
      </c>
      <c r="B337" s="110"/>
      <c r="C337" s="110"/>
      <c r="D337" s="110"/>
      <c r="E337" s="110"/>
      <c r="F337" s="111"/>
      <c r="G337" s="110"/>
      <c r="H337" s="110"/>
      <c r="I337" s="110"/>
      <c r="J337" s="111"/>
      <c r="K337" s="110"/>
      <c r="L337" s="110"/>
      <c r="M337" s="110"/>
      <c r="N337" s="110"/>
      <c r="O337" s="111"/>
      <c r="P337" s="110"/>
      <c r="Q337" s="110"/>
      <c r="R337" s="110"/>
      <c r="S337" s="111"/>
      <c r="T337" s="110"/>
      <c r="U337" s="110"/>
      <c r="V337" s="110"/>
      <c r="W337" s="111"/>
      <c r="X337" s="110"/>
      <c r="Y337" s="110"/>
      <c r="Z337" s="110"/>
      <c r="AA337" s="110"/>
      <c r="AB337" s="111"/>
    </row>
    <row r="338" spans="1:28" ht="15.75">
      <c r="A338" s="35" t="s">
        <v>634</v>
      </c>
      <c r="B338" s="112">
        <v>1000</v>
      </c>
      <c r="C338" s="112"/>
      <c r="D338" s="112"/>
      <c r="E338" s="112"/>
      <c r="F338" s="112"/>
      <c r="G338" s="112">
        <v>900</v>
      </c>
      <c r="H338" s="112"/>
      <c r="I338" s="112"/>
      <c r="J338" s="112"/>
      <c r="K338" s="112">
        <v>900</v>
      </c>
      <c r="L338" s="112"/>
      <c r="M338" s="112"/>
      <c r="N338" s="112"/>
      <c r="O338" s="112"/>
      <c r="P338" s="112">
        <v>1200</v>
      </c>
      <c r="Q338" s="112"/>
      <c r="R338" s="112"/>
      <c r="S338" s="112"/>
      <c r="T338" s="112"/>
      <c r="U338" s="112"/>
      <c r="V338" s="112"/>
      <c r="W338" s="112"/>
      <c r="X338" s="112"/>
      <c r="Y338" s="112"/>
      <c r="Z338" s="112"/>
      <c r="AA338" s="112"/>
      <c r="AB338" s="111"/>
    </row>
    <row r="339" spans="1:28" ht="15.75">
      <c r="A339" s="35" t="s">
        <v>767</v>
      </c>
      <c r="B339" s="112">
        <v>500</v>
      </c>
      <c r="C339" s="112"/>
      <c r="D339" s="112"/>
      <c r="E339" s="112"/>
      <c r="F339" s="112"/>
      <c r="G339" s="112">
        <v>500</v>
      </c>
      <c r="H339" s="112"/>
      <c r="I339" s="112"/>
      <c r="J339" s="112"/>
      <c r="K339" s="112">
        <v>500</v>
      </c>
      <c r="L339" s="112"/>
      <c r="M339" s="112"/>
      <c r="N339" s="112"/>
      <c r="O339" s="112"/>
      <c r="P339" s="112">
        <v>500</v>
      </c>
      <c r="Q339" s="112"/>
      <c r="R339" s="112"/>
      <c r="S339" s="112"/>
      <c r="T339" s="112"/>
      <c r="U339" s="112"/>
      <c r="V339" s="112"/>
      <c r="W339" s="112"/>
      <c r="X339" s="112"/>
      <c r="Y339" s="112"/>
      <c r="Z339" s="112"/>
      <c r="AA339" s="112"/>
      <c r="AB339" s="111"/>
    </row>
    <row r="340" spans="1:28" ht="12.75">
      <c r="A340" s="496" t="s">
        <v>651</v>
      </c>
      <c r="B340" s="112"/>
      <c r="C340" s="112"/>
      <c r="D340" s="112"/>
      <c r="E340" s="112"/>
      <c r="F340" s="112"/>
      <c r="G340" s="112"/>
      <c r="H340" s="112"/>
      <c r="I340" s="112"/>
      <c r="J340" s="112"/>
      <c r="K340" s="112"/>
      <c r="L340" s="112"/>
      <c r="M340" s="112"/>
      <c r="N340" s="112"/>
      <c r="O340" s="112"/>
      <c r="P340" s="112"/>
      <c r="Q340" s="112"/>
      <c r="R340" s="112"/>
      <c r="S340" s="112"/>
      <c r="T340" s="112"/>
      <c r="U340" s="112"/>
      <c r="V340" s="112"/>
      <c r="W340" s="112"/>
      <c r="X340" s="112"/>
      <c r="Y340" s="112"/>
      <c r="Z340" s="112"/>
      <c r="AA340" s="112"/>
      <c r="AB340" s="111"/>
    </row>
    <row r="341" spans="1:28" ht="15.75">
      <c r="A341" s="12" t="s">
        <v>511</v>
      </c>
      <c r="B341" s="110">
        <v>100</v>
      </c>
      <c r="C341" s="110"/>
      <c r="D341" s="110"/>
      <c r="E341" s="110"/>
      <c r="F341" s="110"/>
      <c r="G341" s="110">
        <v>100</v>
      </c>
      <c r="H341" s="110"/>
      <c r="I341" s="110"/>
      <c r="J341" s="111"/>
      <c r="K341" s="110">
        <v>100</v>
      </c>
      <c r="L341" s="110"/>
      <c r="M341" s="110"/>
      <c r="N341" s="110"/>
      <c r="O341" s="111"/>
      <c r="P341" s="110">
        <v>100</v>
      </c>
      <c r="Q341" s="110"/>
      <c r="R341" s="110"/>
      <c r="S341" s="110"/>
      <c r="T341" s="110"/>
      <c r="U341" s="110"/>
      <c r="V341" s="110"/>
      <c r="W341" s="110"/>
      <c r="X341" s="110"/>
      <c r="Y341" s="110"/>
      <c r="Z341" s="110"/>
      <c r="AA341" s="110"/>
      <c r="AB341" s="111"/>
    </row>
    <row r="342" spans="1:28" ht="12.75">
      <c r="A342" s="214" t="s">
        <v>581</v>
      </c>
      <c r="B342" s="110">
        <v>400</v>
      </c>
      <c r="C342" s="110"/>
      <c r="D342" s="110"/>
      <c r="E342" s="110"/>
      <c r="F342" s="111"/>
      <c r="G342" s="110">
        <v>400</v>
      </c>
      <c r="H342" s="110"/>
      <c r="I342" s="110"/>
      <c r="J342" s="111"/>
      <c r="K342" s="110">
        <v>400</v>
      </c>
      <c r="L342" s="110"/>
      <c r="M342" s="110"/>
      <c r="N342" s="110"/>
      <c r="O342" s="110"/>
      <c r="P342" s="110"/>
      <c r="Q342" s="110"/>
      <c r="R342" s="110"/>
      <c r="S342" s="110"/>
      <c r="T342" s="110"/>
      <c r="U342" s="110"/>
      <c r="V342" s="110"/>
      <c r="W342" s="110"/>
      <c r="X342" s="110"/>
      <c r="Y342" s="110"/>
      <c r="Z342" s="110"/>
      <c r="AA342" s="110"/>
      <c r="AB342" s="111"/>
    </row>
    <row r="343" spans="1:28" ht="12.75">
      <c r="A343" s="214" t="s">
        <v>582</v>
      </c>
      <c r="B343" s="110">
        <v>600</v>
      </c>
      <c r="C343" s="110"/>
      <c r="D343" s="110"/>
      <c r="E343" s="110"/>
      <c r="F343" s="111"/>
      <c r="G343" s="110">
        <v>600</v>
      </c>
      <c r="H343" s="110"/>
      <c r="I343" s="110"/>
      <c r="J343" s="111"/>
      <c r="K343" s="110">
        <v>600</v>
      </c>
      <c r="L343" s="110"/>
      <c r="M343" s="110"/>
      <c r="N343" s="110"/>
      <c r="O343" s="111"/>
      <c r="P343" s="110">
        <v>700</v>
      </c>
      <c r="Q343" s="110"/>
      <c r="R343" s="110"/>
      <c r="S343" s="111"/>
      <c r="T343" s="110"/>
      <c r="U343" s="110"/>
      <c r="V343" s="110"/>
      <c r="W343" s="111"/>
      <c r="X343" s="110"/>
      <c r="Y343" s="110"/>
      <c r="Z343" s="110"/>
      <c r="AA343" s="110"/>
      <c r="AB343" s="111"/>
    </row>
    <row r="344" spans="1:28" ht="12.75">
      <c r="A344" s="214" t="s">
        <v>583</v>
      </c>
      <c r="B344" s="110"/>
      <c r="C344" s="110"/>
      <c r="D344" s="110"/>
      <c r="E344" s="110"/>
      <c r="F344" s="110"/>
      <c r="G344" s="110"/>
      <c r="H344" s="110"/>
      <c r="I344" s="110"/>
      <c r="J344" s="110"/>
      <c r="K344" s="110"/>
      <c r="L344" s="110"/>
      <c r="M344" s="110"/>
      <c r="N344" s="110"/>
      <c r="O344" s="110"/>
      <c r="P344" s="110"/>
      <c r="Q344" s="110"/>
      <c r="R344" s="110"/>
      <c r="S344" s="110"/>
      <c r="T344" s="110"/>
      <c r="U344" s="110"/>
      <c r="V344" s="110"/>
      <c r="W344" s="110"/>
      <c r="X344" s="110"/>
      <c r="Y344" s="110"/>
      <c r="Z344" s="110"/>
      <c r="AA344" s="110"/>
      <c r="AB344" s="111"/>
    </row>
    <row r="345" spans="1:28" ht="12.75">
      <c r="A345" s="106" t="s">
        <v>342</v>
      </c>
      <c r="B345" s="110">
        <v>350</v>
      </c>
      <c r="C345" s="110"/>
      <c r="D345" s="110"/>
      <c r="E345" s="110"/>
      <c r="F345" s="110"/>
      <c r="G345" s="110">
        <v>350</v>
      </c>
      <c r="H345" s="110"/>
      <c r="I345" s="110"/>
      <c r="J345" s="111"/>
      <c r="K345" s="110">
        <v>350</v>
      </c>
      <c r="L345" s="110"/>
      <c r="M345" s="110"/>
      <c r="N345" s="110"/>
      <c r="O345" s="111"/>
      <c r="P345" s="110"/>
      <c r="Q345" s="110"/>
      <c r="R345" s="110"/>
      <c r="S345" s="110"/>
      <c r="T345" s="110"/>
      <c r="U345" s="110"/>
      <c r="V345" s="110"/>
      <c r="W345" s="110"/>
      <c r="X345" s="110"/>
      <c r="Y345" s="110"/>
      <c r="Z345" s="110"/>
      <c r="AA345" s="110"/>
      <c r="AB345" s="111"/>
    </row>
    <row r="346" spans="1:28" ht="12.75">
      <c r="A346" s="106" t="s">
        <v>343</v>
      </c>
      <c r="B346" s="110">
        <v>1200</v>
      </c>
      <c r="C346" s="110"/>
      <c r="D346" s="110"/>
      <c r="E346" s="110"/>
      <c r="F346" s="111"/>
      <c r="G346" s="110">
        <v>1200</v>
      </c>
      <c r="H346" s="110"/>
      <c r="I346" s="110"/>
      <c r="J346" s="111"/>
      <c r="K346" s="110">
        <v>1200</v>
      </c>
      <c r="L346" s="110"/>
      <c r="M346" s="110"/>
      <c r="N346" s="110"/>
      <c r="O346" s="111"/>
      <c r="P346" s="110"/>
      <c r="Q346" s="110"/>
      <c r="R346" s="110"/>
      <c r="S346" s="111"/>
      <c r="T346" s="110"/>
      <c r="U346" s="110"/>
      <c r="V346" s="110"/>
      <c r="W346" s="111"/>
      <c r="X346" s="110"/>
      <c r="Y346" s="110"/>
      <c r="Z346" s="110"/>
      <c r="AA346" s="110"/>
      <c r="AB346" s="111"/>
    </row>
    <row r="347" spans="1:28" ht="12.75">
      <c r="A347" s="120" t="s">
        <v>345</v>
      </c>
      <c r="B347" s="121"/>
      <c r="C347" s="121"/>
      <c r="D347" s="121"/>
      <c r="E347" s="121"/>
      <c r="F347" s="131"/>
      <c r="G347" s="121"/>
      <c r="H347" s="121"/>
      <c r="I347" s="121"/>
      <c r="J347" s="131"/>
      <c r="K347" s="121"/>
      <c r="L347" s="121"/>
      <c r="M347" s="121"/>
      <c r="N347" s="121"/>
      <c r="O347" s="131"/>
      <c r="P347" s="121"/>
      <c r="Q347" s="121"/>
      <c r="R347" s="121"/>
      <c r="S347" s="131"/>
      <c r="T347" s="121"/>
      <c r="U347" s="121"/>
      <c r="V347" s="121"/>
      <c r="W347" s="131"/>
      <c r="X347" s="121"/>
      <c r="Y347" s="121"/>
      <c r="Z347" s="121"/>
      <c r="AA347" s="121"/>
      <c r="AB347" s="131"/>
    </row>
    <row r="348" spans="1:28" ht="12.75">
      <c r="A348" s="120" t="s">
        <v>772</v>
      </c>
      <c r="B348" s="121">
        <v>700</v>
      </c>
      <c r="C348" s="121"/>
      <c r="D348" s="121"/>
      <c r="E348" s="121"/>
      <c r="F348" s="131"/>
      <c r="G348" s="121">
        <v>700</v>
      </c>
      <c r="H348" s="121"/>
      <c r="I348" s="121"/>
      <c r="J348" s="131"/>
      <c r="K348" s="121">
        <v>700</v>
      </c>
      <c r="L348" s="121"/>
      <c r="M348" s="121"/>
      <c r="N348" s="121"/>
      <c r="O348" s="131"/>
      <c r="P348" s="121"/>
      <c r="Q348" s="121"/>
      <c r="R348" s="121"/>
      <c r="S348" s="131"/>
      <c r="T348" s="121"/>
      <c r="U348" s="121"/>
      <c r="V348" s="121"/>
      <c r="W348" s="131"/>
      <c r="X348" s="121"/>
      <c r="Y348" s="121"/>
      <c r="Z348" s="121"/>
      <c r="AA348" s="121"/>
      <c r="AB348" s="131"/>
    </row>
    <row r="349" spans="1:28" ht="12.75">
      <c r="A349" s="41" t="s">
        <v>172</v>
      </c>
      <c r="B349" s="134"/>
      <c r="C349" s="134"/>
      <c r="D349" s="134"/>
      <c r="E349" s="134"/>
      <c r="F349" s="134"/>
      <c r="G349" s="134"/>
      <c r="H349" s="134"/>
      <c r="I349" s="134"/>
      <c r="J349" s="134"/>
      <c r="K349" s="134"/>
      <c r="L349" s="134"/>
      <c r="M349" s="134"/>
      <c r="N349" s="134"/>
      <c r="O349" s="134"/>
      <c r="P349" s="134"/>
      <c r="Q349" s="134"/>
      <c r="R349" s="134"/>
      <c r="S349" s="134"/>
      <c r="T349" s="134"/>
      <c r="U349" s="134"/>
      <c r="V349" s="134"/>
      <c r="W349" s="134"/>
      <c r="X349" s="134"/>
      <c r="Y349" s="134"/>
      <c r="Z349" s="134"/>
      <c r="AA349" s="134"/>
      <c r="AB349" s="175"/>
    </row>
    <row r="350" spans="1:28" ht="12.75">
      <c r="A350" s="68" t="s">
        <v>517</v>
      </c>
      <c r="B350" s="109"/>
      <c r="C350" s="109"/>
      <c r="D350" s="109"/>
      <c r="E350" s="109"/>
      <c r="F350" s="111"/>
      <c r="G350" s="109"/>
      <c r="H350" s="109"/>
      <c r="I350" s="109"/>
      <c r="J350" s="111"/>
      <c r="K350" s="109"/>
      <c r="L350" s="109"/>
      <c r="M350" s="109"/>
      <c r="N350" s="109"/>
      <c r="O350" s="111"/>
      <c r="P350" s="109"/>
      <c r="Q350" s="109"/>
      <c r="R350" s="109"/>
      <c r="S350" s="111"/>
      <c r="T350" s="109"/>
      <c r="U350" s="109"/>
      <c r="V350" s="109"/>
      <c r="W350" s="111"/>
      <c r="X350" s="109"/>
      <c r="Y350" s="109"/>
      <c r="Z350" s="109"/>
      <c r="AA350" s="109"/>
      <c r="AB350" s="111"/>
    </row>
    <row r="351" spans="1:28" ht="12.75">
      <c r="A351" s="13" t="s">
        <v>346</v>
      </c>
      <c r="B351" s="107"/>
      <c r="C351" s="107"/>
      <c r="D351" s="107"/>
      <c r="E351" s="107"/>
      <c r="F351" s="118"/>
      <c r="G351" s="107"/>
      <c r="H351" s="107"/>
      <c r="I351" s="107"/>
      <c r="J351" s="118"/>
      <c r="K351" s="107"/>
      <c r="L351" s="107"/>
      <c r="M351" s="107"/>
      <c r="N351" s="107"/>
      <c r="O351" s="118"/>
      <c r="P351" s="107"/>
      <c r="Q351" s="107"/>
      <c r="R351" s="107"/>
      <c r="S351" s="118"/>
      <c r="T351" s="107"/>
      <c r="U351" s="107"/>
      <c r="V351" s="107"/>
      <c r="W351" s="118"/>
      <c r="X351" s="108"/>
      <c r="Y351" s="107"/>
      <c r="Z351" s="107"/>
      <c r="AA351" s="107"/>
      <c r="AB351" s="118"/>
    </row>
    <row r="352" spans="1:28" ht="12.75">
      <c r="A352" s="106" t="s">
        <v>347</v>
      </c>
      <c r="B352" s="110"/>
      <c r="C352" s="110"/>
      <c r="D352" s="110"/>
      <c r="E352" s="110"/>
      <c r="F352" s="111"/>
      <c r="G352" s="110"/>
      <c r="H352" s="110"/>
      <c r="I352" s="110"/>
      <c r="J352" s="111"/>
      <c r="K352" s="110"/>
      <c r="L352" s="110"/>
      <c r="M352" s="110"/>
      <c r="N352" s="110"/>
      <c r="O352" s="111"/>
      <c r="P352" s="110"/>
      <c r="Q352" s="110"/>
      <c r="R352" s="110"/>
      <c r="S352" s="111"/>
      <c r="T352" s="110"/>
      <c r="U352" s="110"/>
      <c r="V352" s="110"/>
      <c r="W352" s="111"/>
      <c r="X352" s="110"/>
      <c r="Y352" s="110"/>
      <c r="Z352" s="110"/>
      <c r="AA352" s="110"/>
      <c r="AB352" s="111"/>
    </row>
    <row r="353" spans="1:28" ht="12.75">
      <c r="A353" s="106" t="s">
        <v>348</v>
      </c>
      <c r="B353" s="110"/>
      <c r="C353" s="110"/>
      <c r="D353" s="110"/>
      <c r="E353" s="110"/>
      <c r="F353" s="111"/>
      <c r="G353" s="110"/>
      <c r="H353" s="110"/>
      <c r="I353" s="110"/>
      <c r="J353" s="111"/>
      <c r="K353" s="110"/>
      <c r="L353" s="110"/>
      <c r="M353" s="110"/>
      <c r="N353" s="110"/>
      <c r="O353" s="111"/>
      <c r="P353" s="110"/>
      <c r="Q353" s="110"/>
      <c r="R353" s="110"/>
      <c r="S353" s="111"/>
      <c r="T353" s="110"/>
      <c r="U353" s="110"/>
      <c r="V353" s="110"/>
      <c r="W353" s="111"/>
      <c r="X353" s="110"/>
      <c r="Y353" s="110"/>
      <c r="Z353" s="110"/>
      <c r="AA353" s="110"/>
      <c r="AB353" s="111"/>
    </row>
    <row r="354" spans="1:28" ht="12.75">
      <c r="A354" s="120" t="s">
        <v>494</v>
      </c>
      <c r="B354" s="115" t="s">
        <v>461</v>
      </c>
      <c r="C354" s="134"/>
      <c r="D354" s="134"/>
      <c r="E354" s="134"/>
      <c r="F354" s="134"/>
      <c r="G354" s="134"/>
      <c r="H354" s="134"/>
      <c r="I354" s="134"/>
      <c r="J354" s="134"/>
      <c r="K354" s="134"/>
      <c r="L354" s="134"/>
      <c r="M354" s="134"/>
      <c r="N354" s="134"/>
      <c r="O354" s="134"/>
      <c r="P354" s="134"/>
      <c r="Q354" s="134"/>
      <c r="R354" s="134"/>
      <c r="S354" s="134"/>
      <c r="T354" s="134"/>
      <c r="U354" s="134"/>
      <c r="V354" s="134"/>
      <c r="W354" s="134"/>
      <c r="X354" s="134"/>
      <c r="Y354" s="134"/>
      <c r="Z354" s="134"/>
      <c r="AA354" s="134"/>
      <c r="AB354" s="175"/>
    </row>
    <row r="355" spans="1:28" ht="12.75">
      <c r="A355" s="41" t="s">
        <v>173</v>
      </c>
      <c r="B355" s="134"/>
      <c r="C355" s="134"/>
      <c r="D355" s="134"/>
      <c r="E355" s="134"/>
      <c r="F355" s="134"/>
      <c r="G355" s="134"/>
      <c r="H355" s="134"/>
      <c r="I355" s="134"/>
      <c r="J355" s="134"/>
      <c r="K355" s="134"/>
      <c r="L355" s="134"/>
      <c r="M355" s="134"/>
      <c r="N355" s="134"/>
      <c r="O355" s="134"/>
      <c r="P355" s="134"/>
      <c r="Q355" s="134"/>
      <c r="R355" s="134"/>
      <c r="S355" s="134"/>
      <c r="T355" s="134"/>
      <c r="U355" s="134"/>
      <c r="V355" s="134"/>
      <c r="W355" s="134"/>
      <c r="X355" s="134"/>
      <c r="Y355" s="134"/>
      <c r="Z355" s="134"/>
      <c r="AA355" s="134"/>
      <c r="AB355" s="175"/>
    </row>
    <row r="356" spans="1:28" ht="12.75">
      <c r="A356" s="117" t="s">
        <v>351</v>
      </c>
      <c r="B356" s="107"/>
      <c r="C356" s="107"/>
      <c r="D356" s="107"/>
      <c r="E356" s="107"/>
      <c r="F356" s="118"/>
      <c r="G356" s="107"/>
      <c r="H356" s="107"/>
      <c r="I356" s="107"/>
      <c r="J356" s="118"/>
      <c r="K356" s="107"/>
      <c r="L356" s="107"/>
      <c r="M356" s="107"/>
      <c r="N356" s="107"/>
      <c r="O356" s="118"/>
      <c r="P356" s="107"/>
      <c r="Q356" s="107"/>
      <c r="R356" s="107"/>
      <c r="S356" s="118"/>
      <c r="T356" s="107"/>
      <c r="U356" s="107"/>
      <c r="V356" s="107"/>
      <c r="W356" s="118"/>
      <c r="X356" s="108"/>
      <c r="Y356" s="107"/>
      <c r="Z356" s="107"/>
      <c r="AA356" s="107"/>
      <c r="AB356" s="118"/>
    </row>
    <row r="357" spans="1:28" ht="12.75">
      <c r="A357" s="106" t="s">
        <v>437</v>
      </c>
      <c r="B357" s="106" t="s">
        <v>460</v>
      </c>
      <c r="C357" s="110"/>
      <c r="D357" s="110"/>
      <c r="E357" s="110"/>
      <c r="F357" s="109"/>
      <c r="G357" s="110"/>
      <c r="H357" s="110"/>
      <c r="I357" s="110"/>
      <c r="J357" s="111"/>
      <c r="K357" s="110"/>
      <c r="L357" s="110"/>
      <c r="M357" s="110"/>
      <c r="N357" s="110"/>
      <c r="O357" s="111"/>
      <c r="P357" s="110"/>
      <c r="Q357" s="110"/>
      <c r="R357" s="110"/>
      <c r="S357" s="111"/>
      <c r="T357" s="110"/>
      <c r="U357" s="110"/>
      <c r="V357" s="110"/>
      <c r="W357" s="111"/>
      <c r="X357" s="109"/>
      <c r="Y357" s="110"/>
      <c r="Z357" s="110"/>
      <c r="AA357" s="110"/>
      <c r="AB357" s="111"/>
    </row>
    <row r="358" spans="1:28" ht="12.75">
      <c r="A358" s="106" t="s">
        <v>649</v>
      </c>
      <c r="B358" s="106" t="s">
        <v>648</v>
      </c>
      <c r="C358" s="110"/>
      <c r="D358" s="110"/>
      <c r="E358" s="110"/>
      <c r="F358" s="109"/>
      <c r="G358" s="110"/>
      <c r="H358" s="110"/>
      <c r="I358" s="110"/>
      <c r="J358" s="111"/>
      <c r="K358" s="110"/>
      <c r="L358" s="110"/>
      <c r="M358" s="110"/>
      <c r="N358" s="110"/>
      <c r="O358" s="111"/>
      <c r="P358" s="110"/>
      <c r="Q358" s="110"/>
      <c r="R358" s="110"/>
      <c r="S358" s="111"/>
      <c r="T358" s="110"/>
      <c r="U358" s="110"/>
      <c r="V358" s="110"/>
      <c r="W358" s="111"/>
      <c r="X358" s="110"/>
      <c r="Y358" s="110"/>
      <c r="Z358" s="110"/>
      <c r="AA358" s="110"/>
      <c r="AB358" s="111"/>
    </row>
    <row r="359" spans="1:28" ht="25.5">
      <c r="A359" s="146" t="s">
        <v>462</v>
      </c>
      <c r="B359" s="121"/>
      <c r="C359" s="121"/>
      <c r="D359" s="121"/>
      <c r="E359" s="121"/>
      <c r="F359" s="131"/>
      <c r="G359" s="121"/>
      <c r="H359" s="121"/>
      <c r="I359" s="121"/>
      <c r="J359" s="131"/>
      <c r="K359" s="121"/>
      <c r="L359" s="121"/>
      <c r="M359" s="121"/>
      <c r="N359" s="121"/>
      <c r="O359" s="131"/>
      <c r="P359" s="121"/>
      <c r="Q359" s="121"/>
      <c r="R359" s="121"/>
      <c r="S359" s="131"/>
      <c r="T359" s="121"/>
      <c r="U359" s="121"/>
      <c r="V359" s="121"/>
      <c r="W359" s="131"/>
      <c r="X359" s="121"/>
      <c r="Y359" s="121"/>
      <c r="Z359" s="121"/>
      <c r="AA359" s="121"/>
      <c r="AB359" s="131"/>
    </row>
    <row r="360" spans="1:28" ht="12.75">
      <c r="A360" s="119"/>
      <c r="B360" s="110"/>
      <c r="C360" s="110"/>
      <c r="D360" s="110"/>
      <c r="E360" s="110"/>
      <c r="F360" s="111"/>
      <c r="G360" s="110"/>
      <c r="H360" s="110"/>
      <c r="I360" s="110"/>
      <c r="J360" s="111"/>
      <c r="K360" s="110"/>
      <c r="L360" s="110"/>
      <c r="M360" s="110"/>
      <c r="N360" s="110"/>
      <c r="O360" s="111"/>
      <c r="P360" s="110"/>
      <c r="Q360" s="110"/>
      <c r="R360" s="110"/>
      <c r="S360" s="111"/>
      <c r="T360" s="110"/>
      <c r="U360" s="110"/>
      <c r="V360" s="110"/>
      <c r="W360" s="111"/>
      <c r="X360" s="110"/>
      <c r="Y360" s="110"/>
      <c r="Z360" s="110"/>
      <c r="AA360" s="110"/>
      <c r="AB360" s="111"/>
    </row>
    <row r="361" spans="1:28" ht="12.75">
      <c r="A361" s="119"/>
      <c r="B361" s="110"/>
      <c r="C361" s="110"/>
      <c r="D361" s="110"/>
      <c r="E361" s="110"/>
      <c r="F361" s="111"/>
      <c r="G361" s="110"/>
      <c r="H361" s="110"/>
      <c r="I361" s="110"/>
      <c r="J361" s="111"/>
      <c r="K361" s="110"/>
      <c r="L361" s="110"/>
      <c r="M361" s="110"/>
      <c r="N361" s="110"/>
      <c r="O361" s="111"/>
      <c r="P361" s="110"/>
      <c r="Q361" s="110"/>
      <c r="R361" s="110"/>
      <c r="S361" s="111"/>
      <c r="T361" s="110"/>
      <c r="U361" s="110"/>
      <c r="V361" s="110"/>
      <c r="W361" s="111"/>
      <c r="X361" s="110"/>
      <c r="Y361" s="110"/>
      <c r="Z361" s="110"/>
      <c r="AA361" s="110"/>
      <c r="AB361" s="111"/>
    </row>
    <row r="362" spans="1:28" ht="12.75">
      <c r="A362" s="41" t="s">
        <v>174</v>
      </c>
      <c r="B362" s="134"/>
      <c r="C362" s="134"/>
      <c r="D362" s="134"/>
      <c r="E362" s="134"/>
      <c r="F362" s="134"/>
      <c r="G362" s="134"/>
      <c r="H362" s="134"/>
      <c r="I362" s="134"/>
      <c r="J362" s="134"/>
      <c r="K362" s="134"/>
      <c r="L362" s="134"/>
      <c r="M362" s="134"/>
      <c r="N362" s="134"/>
      <c r="O362" s="134"/>
      <c r="P362" s="134"/>
      <c r="Q362" s="134"/>
      <c r="R362" s="134"/>
      <c r="S362" s="134"/>
      <c r="T362" s="134"/>
      <c r="U362" s="134"/>
      <c r="V362" s="134"/>
      <c r="W362" s="134"/>
      <c r="X362" s="134"/>
      <c r="Y362" s="134"/>
      <c r="Z362" s="134"/>
      <c r="AA362" s="134"/>
      <c r="AB362" s="175"/>
    </row>
    <row r="363" spans="1:28" ht="12.75">
      <c r="A363" s="117" t="s">
        <v>118</v>
      </c>
      <c r="B363" s="147"/>
      <c r="C363" s="147"/>
      <c r="D363" s="147"/>
      <c r="E363" s="147"/>
      <c r="F363" s="148"/>
      <c r="G363" s="147"/>
      <c r="H363" s="147"/>
      <c r="I363" s="147"/>
      <c r="J363" s="148"/>
      <c r="K363" s="147"/>
      <c r="L363" s="147"/>
      <c r="M363" s="147"/>
      <c r="N363" s="147"/>
      <c r="O363" s="148"/>
      <c r="P363" s="147"/>
      <c r="Q363" s="147"/>
      <c r="R363" s="147"/>
      <c r="S363" s="148"/>
      <c r="T363" s="147"/>
      <c r="U363" s="147"/>
      <c r="V363" s="147"/>
      <c r="W363" s="148"/>
      <c r="X363" s="147"/>
      <c r="Y363" s="147"/>
      <c r="Z363" s="147"/>
      <c r="AA363" s="147"/>
      <c r="AB363" s="148"/>
    </row>
    <row r="364" spans="1:28" ht="12.75">
      <c r="A364" s="133" t="s">
        <v>120</v>
      </c>
      <c r="B364" s="115" t="s">
        <v>121</v>
      </c>
      <c r="C364" s="134"/>
      <c r="D364" s="134"/>
      <c r="E364" s="134"/>
      <c r="F364" s="134"/>
      <c r="G364" s="134"/>
      <c r="H364" s="134"/>
      <c r="I364" s="134"/>
      <c r="J364" s="134"/>
      <c r="K364" s="134"/>
      <c r="L364" s="134"/>
      <c r="M364" s="134"/>
      <c r="N364" s="134"/>
      <c r="O364" s="134"/>
      <c r="P364" s="134"/>
      <c r="Q364" s="134"/>
      <c r="R364" s="134"/>
      <c r="S364" s="134"/>
      <c r="T364" s="134"/>
      <c r="U364" s="134"/>
      <c r="V364" s="134"/>
      <c r="W364" s="134"/>
      <c r="X364" s="134"/>
      <c r="Y364" s="134"/>
      <c r="Z364" s="134"/>
      <c r="AA364" s="134"/>
      <c r="AB364" s="175"/>
    </row>
    <row r="365" spans="1:28" ht="12.75">
      <c r="A365" s="106" t="s">
        <v>354</v>
      </c>
      <c r="B365" s="107"/>
      <c r="C365" s="107"/>
      <c r="D365" s="107"/>
      <c r="E365" s="107"/>
      <c r="F365" s="118"/>
      <c r="G365" s="107"/>
      <c r="H365" s="107"/>
      <c r="I365" s="107"/>
      <c r="J365" s="118"/>
      <c r="K365" s="107"/>
      <c r="L365" s="107"/>
      <c r="M365" s="107"/>
      <c r="N365" s="107"/>
      <c r="O365" s="118"/>
      <c r="P365" s="107"/>
      <c r="Q365" s="107"/>
      <c r="R365" s="107"/>
      <c r="S365" s="118"/>
      <c r="T365" s="107"/>
      <c r="U365" s="107"/>
      <c r="V365" s="107"/>
      <c r="W365" s="118"/>
      <c r="X365" s="107"/>
      <c r="Y365" s="107"/>
      <c r="Z365" s="107"/>
      <c r="AA365" s="107"/>
      <c r="AB365" s="118"/>
    </row>
    <row r="366" spans="1:28" ht="12.75">
      <c r="A366" s="106" t="s">
        <v>355</v>
      </c>
      <c r="B366" s="121"/>
      <c r="C366" s="121"/>
      <c r="D366" s="121"/>
      <c r="E366" s="121"/>
      <c r="F366" s="131"/>
      <c r="G366" s="121"/>
      <c r="H366" s="121"/>
      <c r="I366" s="121"/>
      <c r="J366" s="131"/>
      <c r="K366" s="121"/>
      <c r="L366" s="121"/>
      <c r="M366" s="121"/>
      <c r="N366" s="121"/>
      <c r="O366" s="131"/>
      <c r="P366" s="121"/>
      <c r="Q366" s="121"/>
      <c r="R366" s="121"/>
      <c r="S366" s="131"/>
      <c r="T366" s="121"/>
      <c r="U366" s="121"/>
      <c r="V366" s="121"/>
      <c r="W366" s="131"/>
      <c r="X366" s="121"/>
      <c r="Y366" s="121"/>
      <c r="Z366" s="121"/>
      <c r="AA366" s="121"/>
      <c r="AB366" s="131"/>
    </row>
    <row r="367" spans="1:28" ht="12.75">
      <c r="A367" s="133" t="s">
        <v>356</v>
      </c>
      <c r="B367" s="115" t="s">
        <v>495</v>
      </c>
      <c r="C367" s="134"/>
      <c r="D367" s="134"/>
      <c r="E367" s="134"/>
      <c r="F367" s="134"/>
      <c r="G367" s="134"/>
      <c r="H367" s="134"/>
      <c r="I367" s="134"/>
      <c r="J367" s="134"/>
      <c r="K367" s="134"/>
      <c r="L367" s="134"/>
      <c r="M367" s="134"/>
      <c r="N367" s="134"/>
      <c r="O367" s="134"/>
      <c r="P367" s="134"/>
      <c r="Q367" s="134"/>
      <c r="R367" s="134"/>
      <c r="S367" s="134"/>
      <c r="T367" s="134"/>
      <c r="U367" s="134"/>
      <c r="V367" s="134"/>
      <c r="W367" s="134"/>
      <c r="X367" s="134"/>
      <c r="Y367" s="134"/>
      <c r="Z367" s="134"/>
      <c r="AA367" s="134"/>
      <c r="AB367" s="175"/>
    </row>
    <row r="368" spans="1:28" ht="12.75">
      <c r="A368" s="106" t="s">
        <v>653</v>
      </c>
      <c r="B368" s="107"/>
      <c r="C368" s="107"/>
      <c r="D368" s="107"/>
      <c r="E368" s="107"/>
      <c r="F368" s="118"/>
      <c r="G368" s="107"/>
      <c r="H368" s="107"/>
      <c r="I368" s="107"/>
      <c r="J368" s="118"/>
      <c r="K368" s="107"/>
      <c r="L368" s="107"/>
      <c r="M368" s="107"/>
      <c r="N368" s="107"/>
      <c r="O368" s="118"/>
      <c r="P368" s="107"/>
      <c r="Q368" s="107"/>
      <c r="R368" s="107"/>
      <c r="S368" s="118"/>
      <c r="T368" s="107"/>
      <c r="U368" s="107"/>
      <c r="V368" s="107"/>
      <c r="W368" s="118"/>
      <c r="X368" s="108"/>
      <c r="Y368" s="107"/>
      <c r="Z368" s="107"/>
      <c r="AA368" s="107"/>
      <c r="AB368" s="118"/>
    </row>
    <row r="369" spans="1:28" ht="12.75">
      <c r="A369" s="106" t="s">
        <v>359</v>
      </c>
      <c r="B369" s="121"/>
      <c r="C369" s="121"/>
      <c r="D369" s="121"/>
      <c r="E369" s="121"/>
      <c r="F369" s="131"/>
      <c r="G369" s="121"/>
      <c r="H369" s="121"/>
      <c r="I369" s="121"/>
      <c r="J369" s="131"/>
      <c r="K369" s="121"/>
      <c r="L369" s="121"/>
      <c r="M369" s="121"/>
      <c r="N369" s="121"/>
      <c r="O369" s="131"/>
      <c r="P369" s="121"/>
      <c r="Q369" s="121"/>
      <c r="R369" s="121"/>
      <c r="S369" s="131"/>
      <c r="T369" s="121"/>
      <c r="U369" s="121"/>
      <c r="V369" s="121"/>
      <c r="W369" s="131"/>
      <c r="X369" s="132"/>
      <c r="Y369" s="121"/>
      <c r="Z369" s="121"/>
      <c r="AA369" s="121"/>
      <c r="AB369" s="131"/>
    </row>
    <row r="370" spans="1:28" ht="12.75">
      <c r="A370" s="106" t="s">
        <v>358</v>
      </c>
      <c r="B370" s="115" t="s">
        <v>123</v>
      </c>
      <c r="C370" s="134"/>
      <c r="D370" s="134"/>
      <c r="E370" s="134"/>
      <c r="F370" s="134"/>
      <c r="G370" s="134"/>
      <c r="H370" s="134"/>
      <c r="I370" s="134"/>
      <c r="J370" s="134"/>
      <c r="K370" s="134"/>
      <c r="L370" s="134"/>
      <c r="M370" s="134"/>
      <c r="N370" s="134"/>
      <c r="O370" s="134"/>
      <c r="P370" s="134"/>
      <c r="Q370" s="134"/>
      <c r="R370" s="134"/>
      <c r="S370" s="134"/>
      <c r="T370" s="134"/>
      <c r="U370" s="134"/>
      <c r="V370" s="134"/>
      <c r="W370" s="134"/>
      <c r="X370" s="134"/>
      <c r="Y370" s="134"/>
      <c r="Z370" s="134"/>
      <c r="AA370" s="134"/>
      <c r="AB370" s="175"/>
    </row>
    <row r="371" spans="1:28" ht="12.75">
      <c r="A371" s="133" t="s">
        <v>497</v>
      </c>
      <c r="B371" s="115" t="s">
        <v>123</v>
      </c>
      <c r="C371" s="134"/>
      <c r="D371" s="134"/>
      <c r="E371" s="134"/>
      <c r="F371" s="134"/>
      <c r="G371" s="134"/>
      <c r="H371" s="134"/>
      <c r="I371" s="134"/>
      <c r="J371" s="134"/>
      <c r="K371" s="134"/>
      <c r="L371" s="134"/>
      <c r="M371" s="134"/>
      <c r="N371" s="134"/>
      <c r="O371" s="134"/>
      <c r="P371" s="134"/>
      <c r="Q371" s="134"/>
      <c r="R371" s="134"/>
      <c r="S371" s="134"/>
      <c r="T371" s="134"/>
      <c r="U371" s="134"/>
      <c r="V371" s="134"/>
      <c r="W371" s="134"/>
      <c r="X371" s="134"/>
      <c r="Y371" s="134"/>
      <c r="Z371" s="134"/>
      <c r="AA371" s="134"/>
      <c r="AB371" s="175"/>
    </row>
    <row r="372" spans="1:28" ht="12.75">
      <c r="A372" s="106" t="s">
        <v>361</v>
      </c>
      <c r="B372" s="147"/>
      <c r="C372" s="147"/>
      <c r="D372" s="147"/>
      <c r="E372" s="147"/>
      <c r="F372" s="148"/>
      <c r="G372" s="147"/>
      <c r="H372" s="147"/>
      <c r="I372" s="147"/>
      <c r="J372" s="148"/>
      <c r="K372" s="147"/>
      <c r="L372" s="147"/>
      <c r="M372" s="147"/>
      <c r="N372" s="147"/>
      <c r="O372" s="148"/>
      <c r="P372" s="147"/>
      <c r="Q372" s="147"/>
      <c r="R372" s="147"/>
      <c r="S372" s="148"/>
      <c r="T372" s="147"/>
      <c r="U372" s="147"/>
      <c r="V372" s="147"/>
      <c r="W372" s="148"/>
      <c r="X372" s="149"/>
      <c r="Y372" s="149"/>
      <c r="Z372" s="149"/>
      <c r="AA372" s="149"/>
      <c r="AB372" s="148"/>
    </row>
    <row r="373" spans="1:28" ht="12.75">
      <c r="A373" s="133" t="s">
        <v>362</v>
      </c>
      <c r="B373" s="115" t="s">
        <v>124</v>
      </c>
      <c r="C373" s="134"/>
      <c r="D373" s="134"/>
      <c r="E373" s="134"/>
      <c r="F373" s="134"/>
      <c r="G373" s="134"/>
      <c r="H373" s="134"/>
      <c r="I373" s="134"/>
      <c r="J373" s="134"/>
      <c r="K373" s="134"/>
      <c r="L373" s="134"/>
      <c r="M373" s="134"/>
      <c r="N373" s="134"/>
      <c r="O373" s="134"/>
      <c r="P373" s="134"/>
      <c r="Q373" s="134"/>
      <c r="R373" s="134"/>
      <c r="S373" s="134"/>
      <c r="T373" s="134"/>
      <c r="U373" s="134"/>
      <c r="V373" s="134"/>
      <c r="W373" s="134"/>
      <c r="X373" s="134"/>
      <c r="Y373" s="134"/>
      <c r="Z373" s="134"/>
      <c r="AA373" s="134"/>
      <c r="AB373" s="175"/>
    </row>
    <row r="374" spans="1:28" ht="12.75">
      <c r="A374" s="133" t="s">
        <v>363</v>
      </c>
      <c r="B374" s="150" t="s">
        <v>125</v>
      </c>
      <c r="C374" s="151"/>
      <c r="D374" s="151"/>
      <c r="E374" s="151"/>
      <c r="F374" s="151"/>
      <c r="G374" s="151"/>
      <c r="H374" s="151"/>
      <c r="I374" s="151"/>
      <c r="J374" s="151"/>
      <c r="K374" s="151"/>
      <c r="L374" s="151"/>
      <c r="M374" s="151"/>
      <c r="N374" s="151"/>
      <c r="O374" s="151"/>
      <c r="P374" s="151"/>
      <c r="Q374" s="151"/>
      <c r="R374" s="151"/>
      <c r="S374" s="151"/>
      <c r="T374" s="151"/>
      <c r="U374" s="151"/>
      <c r="V374" s="151"/>
      <c r="W374" s="151"/>
      <c r="X374" s="151"/>
      <c r="Y374" s="151"/>
      <c r="Z374" s="151"/>
      <c r="AA374" s="151"/>
      <c r="AB374" s="186"/>
    </row>
    <row r="375" spans="1:28" ht="12.75">
      <c r="A375" s="133" t="s">
        <v>498</v>
      </c>
      <c r="B375" s="152" t="s">
        <v>126</v>
      </c>
      <c r="C375" s="137"/>
      <c r="D375" s="137"/>
      <c r="E375" s="137"/>
      <c r="F375" s="137"/>
      <c r="G375" s="137"/>
      <c r="H375" s="137"/>
      <c r="I375" s="137"/>
      <c r="J375" s="137"/>
      <c r="K375" s="137"/>
      <c r="L375" s="137"/>
      <c r="M375" s="137"/>
      <c r="N375" s="137"/>
      <c r="O375" s="137"/>
      <c r="P375" s="137"/>
      <c r="Q375" s="137"/>
      <c r="R375" s="137"/>
      <c r="S375" s="137"/>
      <c r="T375" s="137"/>
      <c r="U375" s="137"/>
      <c r="V375" s="137"/>
      <c r="W375" s="137"/>
      <c r="X375" s="137"/>
      <c r="Y375" s="137"/>
      <c r="Z375" s="137"/>
      <c r="AA375" s="137"/>
      <c r="AB375" s="185"/>
    </row>
    <row r="376" spans="1:28" ht="12.75">
      <c r="A376" s="133" t="s">
        <v>365</v>
      </c>
      <c r="B376" s="115" t="s">
        <v>126</v>
      </c>
      <c r="C376" s="134"/>
      <c r="D376" s="134"/>
      <c r="E376" s="134"/>
      <c r="F376" s="134"/>
      <c r="G376" s="134"/>
      <c r="H376" s="134"/>
      <c r="I376" s="134"/>
      <c r="J376" s="134"/>
      <c r="K376" s="134"/>
      <c r="L376" s="134"/>
      <c r="M376" s="134"/>
      <c r="N376" s="134"/>
      <c r="O376" s="134"/>
      <c r="P376" s="134"/>
      <c r="Q376" s="134"/>
      <c r="R376" s="134"/>
      <c r="S376" s="134"/>
      <c r="T376" s="134"/>
      <c r="U376" s="134"/>
      <c r="V376" s="134"/>
      <c r="W376" s="134"/>
      <c r="X376" s="134"/>
      <c r="Y376" s="134"/>
      <c r="Z376" s="134"/>
      <c r="AA376" s="134"/>
      <c r="AB376" s="175"/>
    </row>
    <row r="377" spans="1:28" ht="12.75">
      <c r="A377" s="138" t="s">
        <v>499</v>
      </c>
      <c r="B377" s="152" t="s">
        <v>189</v>
      </c>
      <c r="C377" s="137"/>
      <c r="D377" s="137"/>
      <c r="E377" s="137"/>
      <c r="F377" s="137"/>
      <c r="G377" s="137"/>
      <c r="H377" s="137"/>
      <c r="I377" s="137"/>
      <c r="J377" s="137"/>
      <c r="K377" s="137"/>
      <c r="L377" s="137"/>
      <c r="M377" s="137"/>
      <c r="N377" s="137"/>
      <c r="O377" s="137"/>
      <c r="P377" s="137"/>
      <c r="Q377" s="137"/>
      <c r="R377" s="137"/>
      <c r="S377" s="137"/>
      <c r="T377" s="137"/>
      <c r="U377" s="137"/>
      <c r="V377" s="137"/>
      <c r="W377" s="137"/>
      <c r="X377" s="137"/>
      <c r="Y377" s="137"/>
      <c r="Z377" s="137"/>
      <c r="AA377" s="137"/>
      <c r="AB377" s="185"/>
    </row>
    <row r="378" spans="1:28" ht="12.75">
      <c r="A378" s="41" t="s">
        <v>190</v>
      </c>
      <c r="B378" s="134"/>
      <c r="C378" s="134"/>
      <c r="D378" s="134"/>
      <c r="E378" s="134"/>
      <c r="F378" s="134"/>
      <c r="G378" s="134"/>
      <c r="H378" s="134"/>
      <c r="I378" s="134"/>
      <c r="J378" s="134"/>
      <c r="K378" s="134"/>
      <c r="L378" s="134"/>
      <c r="M378" s="134"/>
      <c r="N378" s="134"/>
      <c r="O378" s="134"/>
      <c r="P378" s="134"/>
      <c r="Q378" s="134"/>
      <c r="R378" s="134"/>
      <c r="S378" s="134"/>
      <c r="T378" s="134"/>
      <c r="U378" s="134"/>
      <c r="V378" s="134"/>
      <c r="W378" s="134"/>
      <c r="X378" s="134"/>
      <c r="Y378" s="134"/>
      <c r="Z378" s="134"/>
      <c r="AA378" s="134"/>
      <c r="AB378" s="175"/>
    </row>
    <row r="379" spans="1:28" ht="12.75">
      <c r="A379" s="117" t="s">
        <v>366</v>
      </c>
      <c r="B379" s="107"/>
      <c r="C379" s="107"/>
      <c r="D379" s="107"/>
      <c r="E379" s="107"/>
      <c r="F379" s="118"/>
      <c r="G379" s="107"/>
      <c r="H379" s="107"/>
      <c r="I379" s="107"/>
      <c r="J379" s="118"/>
      <c r="K379" s="107"/>
      <c r="L379" s="107"/>
      <c r="M379" s="107"/>
      <c r="N379" s="107"/>
      <c r="O379" s="118"/>
      <c r="P379" s="107"/>
      <c r="Q379" s="107"/>
      <c r="R379" s="107"/>
      <c r="S379" s="118"/>
      <c r="T379" s="107"/>
      <c r="U379" s="107"/>
      <c r="V379" s="107"/>
      <c r="W379" s="118"/>
      <c r="X379" s="108"/>
      <c r="Y379" s="108"/>
      <c r="Z379" s="108"/>
      <c r="AA379" s="108"/>
      <c r="AB379" s="118"/>
    </row>
    <row r="380" spans="1:28" ht="12.75">
      <c r="A380" s="106" t="s">
        <v>458</v>
      </c>
      <c r="B380" s="110"/>
      <c r="C380" s="110"/>
      <c r="D380" s="110"/>
      <c r="E380" s="110"/>
      <c r="F380" s="111"/>
      <c r="G380" s="110"/>
      <c r="H380" s="110"/>
      <c r="I380" s="110"/>
      <c r="J380" s="111"/>
      <c r="K380" s="110"/>
      <c r="L380" s="110"/>
      <c r="M380" s="110"/>
      <c r="N380" s="110"/>
      <c r="O380" s="111"/>
      <c r="P380" s="110"/>
      <c r="Q380" s="110"/>
      <c r="R380" s="110"/>
      <c r="S380" s="111"/>
      <c r="T380" s="110"/>
      <c r="U380" s="110"/>
      <c r="V380" s="110"/>
      <c r="W380" s="111"/>
      <c r="X380" s="110"/>
      <c r="Y380" s="110"/>
      <c r="Z380" s="110"/>
      <c r="AA380" s="110"/>
      <c r="AB380" s="111">
        <v>0.5</v>
      </c>
    </row>
    <row r="381" spans="1:28" ht="12.75">
      <c r="A381" s="106" t="s">
        <v>368</v>
      </c>
      <c r="B381" s="110"/>
      <c r="C381" s="110"/>
      <c r="D381" s="110"/>
      <c r="E381" s="110"/>
      <c r="F381" s="111"/>
      <c r="G381" s="110"/>
      <c r="H381" s="110"/>
      <c r="I381" s="110"/>
      <c r="J381" s="111"/>
      <c r="K381" s="110"/>
      <c r="L381" s="110"/>
      <c r="M381" s="110"/>
      <c r="N381" s="110"/>
      <c r="O381" s="111"/>
      <c r="P381" s="110"/>
      <c r="Q381" s="110"/>
      <c r="R381" s="110"/>
      <c r="S381" s="111"/>
      <c r="T381" s="110"/>
      <c r="U381" s="110"/>
      <c r="V381" s="110"/>
      <c r="W381" s="111"/>
      <c r="X381" s="109"/>
      <c r="Y381" s="110"/>
      <c r="Z381" s="110"/>
      <c r="AA381" s="110"/>
      <c r="AB381" s="111"/>
    </row>
    <row r="382" spans="1:28" ht="12.75">
      <c r="A382" s="106" t="s">
        <v>577</v>
      </c>
      <c r="B382" s="110"/>
      <c r="C382" s="110"/>
      <c r="D382" s="110"/>
      <c r="E382" s="110"/>
      <c r="F382" s="111"/>
      <c r="G382" s="110"/>
      <c r="H382" s="110"/>
      <c r="I382" s="110"/>
      <c r="J382" s="111"/>
      <c r="K382" s="110"/>
      <c r="L382" s="110"/>
      <c r="M382" s="110"/>
      <c r="N382" s="110"/>
      <c r="O382" s="111"/>
      <c r="P382" s="110"/>
      <c r="Q382" s="110"/>
      <c r="R382" s="110"/>
      <c r="S382" s="111"/>
      <c r="T382" s="110"/>
      <c r="U382" s="110"/>
      <c r="V382" s="110"/>
      <c r="W382" s="111"/>
      <c r="X382" s="109"/>
      <c r="Y382" s="110"/>
      <c r="Z382" s="110"/>
      <c r="AA382" s="110"/>
      <c r="AB382" s="111"/>
    </row>
    <row r="383" spans="1:28" ht="12.75">
      <c r="A383" s="106" t="s">
        <v>369</v>
      </c>
      <c r="B383" s="110"/>
      <c r="C383" s="110"/>
      <c r="D383" s="110"/>
      <c r="E383" s="110"/>
      <c r="F383" s="111"/>
      <c r="G383" s="110"/>
      <c r="H383" s="110"/>
      <c r="I383" s="110"/>
      <c r="J383" s="111"/>
      <c r="K383" s="110"/>
      <c r="L383" s="110"/>
      <c r="M383" s="110"/>
      <c r="N383" s="110"/>
      <c r="O383" s="111"/>
      <c r="P383" s="110"/>
      <c r="Q383" s="110"/>
      <c r="R383" s="110"/>
      <c r="S383" s="111"/>
      <c r="T383" s="110"/>
      <c r="U383" s="110"/>
      <c r="V383" s="110"/>
      <c r="W383" s="111"/>
      <c r="X383" s="109"/>
      <c r="Y383" s="110"/>
      <c r="Z383" s="110"/>
      <c r="AA383" s="110"/>
      <c r="AB383" s="111"/>
    </row>
    <row r="384" spans="1:28" ht="12.75">
      <c r="A384" s="106" t="s">
        <v>370</v>
      </c>
      <c r="B384" s="110"/>
      <c r="C384" s="110"/>
      <c r="D384" s="110"/>
      <c r="E384" s="110"/>
      <c r="F384" s="111"/>
      <c r="G384" s="110"/>
      <c r="H384" s="110"/>
      <c r="I384" s="110"/>
      <c r="J384" s="111"/>
      <c r="K384" s="110"/>
      <c r="L384" s="110"/>
      <c r="M384" s="110"/>
      <c r="N384" s="110"/>
      <c r="O384" s="111"/>
      <c r="P384" s="110"/>
      <c r="Q384" s="110"/>
      <c r="R384" s="110"/>
      <c r="S384" s="111"/>
      <c r="T384" s="110"/>
      <c r="U384" s="110"/>
      <c r="V384" s="110"/>
      <c r="W384" s="111"/>
      <c r="X384" s="109"/>
      <c r="Y384" s="110"/>
      <c r="Z384" s="110"/>
      <c r="AA384" s="110"/>
      <c r="AB384" s="111"/>
    </row>
    <row r="385" spans="1:28" ht="12.75">
      <c r="A385" s="106" t="s">
        <v>371</v>
      </c>
      <c r="B385" s="110"/>
      <c r="C385" s="110"/>
      <c r="D385" s="110"/>
      <c r="E385" s="110"/>
      <c r="F385" s="111"/>
      <c r="G385" s="110"/>
      <c r="H385" s="110"/>
      <c r="I385" s="110"/>
      <c r="J385" s="111"/>
      <c r="K385" s="110"/>
      <c r="L385" s="110"/>
      <c r="M385" s="110"/>
      <c r="N385" s="110"/>
      <c r="O385" s="111"/>
      <c r="P385" s="110"/>
      <c r="Q385" s="110"/>
      <c r="R385" s="110"/>
      <c r="S385" s="111"/>
      <c r="T385" s="110"/>
      <c r="U385" s="110"/>
      <c r="V385" s="110"/>
      <c r="W385" s="111"/>
      <c r="X385" s="109"/>
      <c r="Y385" s="110"/>
      <c r="Z385" s="110"/>
      <c r="AA385" s="110"/>
      <c r="AB385" s="111"/>
    </row>
    <row r="386" spans="1:28" ht="12.75">
      <c r="A386" s="106" t="s">
        <v>372</v>
      </c>
      <c r="B386" s="110"/>
      <c r="C386" s="110"/>
      <c r="D386" s="110"/>
      <c r="E386" s="110"/>
      <c r="F386" s="111"/>
      <c r="G386" s="110"/>
      <c r="H386" s="110"/>
      <c r="I386" s="110"/>
      <c r="J386" s="111"/>
      <c r="K386" s="110"/>
      <c r="L386" s="110"/>
      <c r="M386" s="110"/>
      <c r="N386" s="110"/>
      <c r="O386" s="111"/>
      <c r="P386" s="110"/>
      <c r="Q386" s="110"/>
      <c r="R386" s="110"/>
      <c r="S386" s="111"/>
      <c r="T386" s="110"/>
      <c r="U386" s="110"/>
      <c r="V386" s="110"/>
      <c r="W386" s="111"/>
      <c r="X386" s="109"/>
      <c r="Y386" s="110"/>
      <c r="Z386" s="110"/>
      <c r="AA386" s="110"/>
      <c r="AB386" s="111"/>
    </row>
    <row r="387" spans="1:28" ht="12.75">
      <c r="A387" s="106" t="s">
        <v>509</v>
      </c>
      <c r="B387" s="110"/>
      <c r="C387" s="110"/>
      <c r="D387" s="110"/>
      <c r="E387" s="110"/>
      <c r="F387" s="111"/>
      <c r="G387" s="110"/>
      <c r="H387" s="110"/>
      <c r="I387" s="110"/>
      <c r="J387" s="111"/>
      <c r="K387" s="110"/>
      <c r="L387" s="110"/>
      <c r="M387" s="110"/>
      <c r="N387" s="110"/>
      <c r="O387" s="111"/>
      <c r="P387" s="110"/>
      <c r="Q387" s="110"/>
      <c r="R387" s="110"/>
      <c r="S387" s="111"/>
      <c r="T387" s="110"/>
      <c r="U387" s="110"/>
      <c r="V387" s="110"/>
      <c r="W387" s="111"/>
      <c r="X387" s="109"/>
      <c r="Y387" s="110"/>
      <c r="Z387" s="110"/>
      <c r="AA387" s="110"/>
      <c r="AB387" s="111"/>
    </row>
    <row r="388" spans="1:28" ht="12.75">
      <c r="A388" s="106" t="s">
        <v>175</v>
      </c>
      <c r="B388" s="110"/>
      <c r="C388" s="110"/>
      <c r="D388" s="110"/>
      <c r="E388" s="110"/>
      <c r="F388" s="111"/>
      <c r="G388" s="110"/>
      <c r="H388" s="110"/>
      <c r="I388" s="110"/>
      <c r="J388" s="111"/>
      <c r="K388" s="110"/>
      <c r="L388" s="110"/>
      <c r="M388" s="110"/>
      <c r="N388" s="110"/>
      <c r="O388" s="111"/>
      <c r="P388" s="110"/>
      <c r="Q388" s="110"/>
      <c r="R388" s="110"/>
      <c r="S388" s="111"/>
      <c r="T388" s="3"/>
      <c r="U388" s="110"/>
      <c r="V388" s="110"/>
      <c r="W388" s="111"/>
      <c r="X388" s="109"/>
      <c r="Y388" s="110"/>
      <c r="Z388" s="110"/>
      <c r="AA388" s="110"/>
      <c r="AB388" s="111"/>
    </row>
    <row r="389" spans="1:28" ht="12.75">
      <c r="A389" s="106" t="s">
        <v>466</v>
      </c>
      <c r="B389" s="110"/>
      <c r="C389" s="110"/>
      <c r="D389" s="110"/>
      <c r="E389" s="110"/>
      <c r="F389" s="111"/>
      <c r="G389" s="110"/>
      <c r="H389" s="110"/>
      <c r="I389" s="110"/>
      <c r="J389" s="111"/>
      <c r="K389" s="110"/>
      <c r="L389" s="110"/>
      <c r="M389" s="110"/>
      <c r="N389" s="110"/>
      <c r="O389" s="111"/>
      <c r="P389" s="110"/>
      <c r="Q389" s="110"/>
      <c r="R389" s="110"/>
      <c r="S389" s="111"/>
      <c r="T389" s="110"/>
      <c r="U389" s="110"/>
      <c r="V389" s="110"/>
      <c r="W389" s="111"/>
      <c r="X389" s="109"/>
      <c r="Y389" s="110"/>
      <c r="Z389" s="110"/>
      <c r="AA389" s="110"/>
      <c r="AB389" s="111"/>
    </row>
    <row r="390" spans="1:28" ht="12.75">
      <c r="A390" s="106" t="s">
        <v>507</v>
      </c>
      <c r="B390" s="110"/>
      <c r="C390" s="110"/>
      <c r="D390" s="110"/>
      <c r="E390" s="110"/>
      <c r="F390" s="111"/>
      <c r="G390" s="110"/>
      <c r="H390" s="110"/>
      <c r="I390" s="110"/>
      <c r="J390" s="111"/>
      <c r="K390" s="110"/>
      <c r="L390" s="110"/>
      <c r="M390" s="110"/>
      <c r="N390" s="110"/>
      <c r="O390" s="111"/>
      <c r="P390" s="110"/>
      <c r="Q390" s="110"/>
      <c r="R390" s="110"/>
      <c r="S390" s="111"/>
      <c r="T390" s="110"/>
      <c r="U390" s="110"/>
      <c r="V390" s="110"/>
      <c r="W390" s="111"/>
      <c r="X390" s="109"/>
      <c r="Y390" s="110"/>
      <c r="Z390" s="110"/>
      <c r="AA390" s="110"/>
      <c r="AB390" s="111"/>
    </row>
    <row r="391" spans="1:28" ht="12.75">
      <c r="A391" s="106" t="s">
        <v>508</v>
      </c>
      <c r="B391" s="110"/>
      <c r="C391" s="110"/>
      <c r="D391" s="110"/>
      <c r="E391" s="110"/>
      <c r="F391" s="111"/>
      <c r="G391" s="110"/>
      <c r="H391" s="110"/>
      <c r="I391" s="110"/>
      <c r="J391" s="111"/>
      <c r="K391" s="110"/>
      <c r="L391" s="110"/>
      <c r="M391" s="110"/>
      <c r="N391" s="110"/>
      <c r="O391" s="111"/>
      <c r="P391" s="110"/>
      <c r="Q391" s="110"/>
      <c r="R391" s="110"/>
      <c r="S391" s="111"/>
      <c r="T391" s="110"/>
      <c r="U391" s="110"/>
      <c r="V391" s="110"/>
      <c r="W391" s="111"/>
      <c r="X391" s="109"/>
      <c r="Y391" s="110"/>
      <c r="Z391" s="110"/>
      <c r="AA391" s="110"/>
      <c r="AB391" s="111"/>
    </row>
    <row r="392" spans="1:28" ht="12.75">
      <c r="A392" s="106" t="s">
        <v>506</v>
      </c>
      <c r="B392" s="110"/>
      <c r="C392" s="110"/>
      <c r="D392" s="110"/>
      <c r="E392" s="110"/>
      <c r="F392" s="111"/>
      <c r="G392" s="110"/>
      <c r="H392" s="110"/>
      <c r="I392" s="110"/>
      <c r="J392" s="111"/>
      <c r="K392" s="110"/>
      <c r="L392" s="110"/>
      <c r="M392" s="110"/>
      <c r="N392" s="110"/>
      <c r="O392" s="111"/>
      <c r="P392" s="110"/>
      <c r="Q392" s="110"/>
      <c r="R392" s="110"/>
      <c r="S392" s="111"/>
      <c r="T392" s="110"/>
      <c r="U392" s="110"/>
      <c r="V392" s="110"/>
      <c r="W392" s="111"/>
      <c r="X392" s="109"/>
      <c r="Y392" s="110"/>
      <c r="Z392" s="110"/>
      <c r="AA392" s="110"/>
      <c r="AB392" s="111"/>
    </row>
    <row r="393" spans="1:28" ht="12.75">
      <c r="A393" s="120" t="s">
        <v>379</v>
      </c>
      <c r="B393" s="121"/>
      <c r="C393" s="121"/>
      <c r="D393" s="121"/>
      <c r="E393" s="121"/>
      <c r="F393" s="131"/>
      <c r="G393" s="121"/>
      <c r="H393" s="121"/>
      <c r="I393" s="121"/>
      <c r="J393" s="131"/>
      <c r="K393" s="121"/>
      <c r="L393" s="121"/>
      <c r="M393" s="121"/>
      <c r="N393" s="121"/>
      <c r="O393" s="131"/>
      <c r="P393" s="121"/>
      <c r="Q393" s="121"/>
      <c r="R393" s="121"/>
      <c r="S393" s="131"/>
      <c r="T393" s="121"/>
      <c r="U393" s="121"/>
      <c r="V393" s="121"/>
      <c r="W393" s="131"/>
      <c r="X393" s="132"/>
      <c r="Y393" s="121"/>
      <c r="Z393" s="121"/>
      <c r="AA393" s="121"/>
      <c r="AB393" s="131"/>
    </row>
    <row r="394" spans="1:28" ht="12.75">
      <c r="A394" s="41" t="s">
        <v>128</v>
      </c>
      <c r="B394" s="134"/>
      <c r="C394" s="134"/>
      <c r="D394" s="134"/>
      <c r="E394" s="134"/>
      <c r="F394" s="134"/>
      <c r="G394" s="134"/>
      <c r="H394" s="134"/>
      <c r="I394" s="134"/>
      <c r="J394" s="134"/>
      <c r="K394" s="134"/>
      <c r="L394" s="134"/>
      <c r="M394" s="134"/>
      <c r="N394" s="134"/>
      <c r="O394" s="134"/>
      <c r="P394" s="134"/>
      <c r="Q394" s="134"/>
      <c r="R394" s="134"/>
      <c r="S394" s="134"/>
      <c r="T394" s="134"/>
      <c r="U394" s="134"/>
      <c r="V394" s="134"/>
      <c r="W394" s="134"/>
      <c r="X394" s="134"/>
      <c r="Y394" s="134"/>
      <c r="Z394" s="134"/>
      <c r="AA394" s="134"/>
      <c r="AB394" s="175"/>
    </row>
    <row r="395" spans="1:28" ht="12.75">
      <c r="A395" s="117" t="s">
        <v>463</v>
      </c>
      <c r="B395" s="107"/>
      <c r="C395" s="107"/>
      <c r="D395" s="107"/>
      <c r="E395" s="107"/>
      <c r="F395" s="118"/>
      <c r="G395" s="107"/>
      <c r="H395" s="107"/>
      <c r="I395" s="107"/>
      <c r="J395" s="118"/>
      <c r="K395" s="107"/>
      <c r="L395" s="107"/>
      <c r="M395" s="107"/>
      <c r="N395" s="107"/>
      <c r="O395" s="118"/>
      <c r="P395" s="107"/>
      <c r="Q395" s="107"/>
      <c r="R395" s="107"/>
      <c r="S395" s="118"/>
      <c r="T395" s="107"/>
      <c r="U395" s="107"/>
      <c r="V395" s="107"/>
      <c r="W395" s="118"/>
      <c r="X395" s="108"/>
      <c r="Y395" s="107"/>
      <c r="Z395" s="107"/>
      <c r="AA395" s="107"/>
      <c r="AB395" s="118"/>
    </row>
    <row r="396" spans="1:28" ht="12.75">
      <c r="A396" s="106" t="s">
        <v>381</v>
      </c>
      <c r="B396" s="110"/>
      <c r="C396" s="110"/>
      <c r="D396" s="110"/>
      <c r="E396" s="110"/>
      <c r="F396" s="118"/>
      <c r="G396" s="110"/>
      <c r="H396" s="110"/>
      <c r="I396" s="110"/>
      <c r="J396" s="118"/>
      <c r="K396" s="110"/>
      <c r="L396" s="110"/>
      <c r="M396" s="110"/>
      <c r="N396" s="110"/>
      <c r="O396" s="118"/>
      <c r="P396" s="110"/>
      <c r="Q396" s="110"/>
      <c r="R396" s="110"/>
      <c r="S396" s="118"/>
      <c r="T396" s="110"/>
      <c r="U396" s="110"/>
      <c r="V396" s="110"/>
      <c r="W396" s="118"/>
      <c r="X396" s="108"/>
      <c r="Y396" s="107"/>
      <c r="Z396" s="107"/>
      <c r="AA396" s="107"/>
      <c r="AB396" s="118"/>
    </row>
    <row r="397" spans="1:28" ht="12.75">
      <c r="A397" s="106" t="s">
        <v>465</v>
      </c>
      <c r="B397" s="107"/>
      <c r="C397" s="107"/>
      <c r="D397" s="107"/>
      <c r="E397" s="107"/>
      <c r="F397" s="118"/>
      <c r="G397" s="107"/>
      <c r="H397" s="107"/>
      <c r="I397" s="107"/>
      <c r="J397" s="118"/>
      <c r="K397" s="107"/>
      <c r="L397" s="107"/>
      <c r="M397" s="107"/>
      <c r="N397" s="107"/>
      <c r="O397" s="118"/>
      <c r="P397" s="107"/>
      <c r="Q397" s="107"/>
      <c r="R397" s="107"/>
      <c r="S397" s="118"/>
      <c r="T397" s="107"/>
      <c r="U397" s="107"/>
      <c r="V397" s="107"/>
      <c r="W397" s="118"/>
      <c r="X397" s="108"/>
      <c r="Y397" s="107"/>
      <c r="Z397" s="107"/>
      <c r="AA397" s="107"/>
      <c r="AB397" s="118"/>
    </row>
    <row r="398" spans="1:28" ht="12.75">
      <c r="A398" s="106" t="s">
        <v>382</v>
      </c>
      <c r="B398" s="110"/>
      <c r="C398" s="110"/>
      <c r="D398" s="110"/>
      <c r="E398" s="110"/>
      <c r="F398" s="111"/>
      <c r="G398" s="110"/>
      <c r="H398" s="110"/>
      <c r="I398" s="110"/>
      <c r="J398" s="111"/>
      <c r="K398" s="110"/>
      <c r="L398" s="110"/>
      <c r="M398" s="110"/>
      <c r="N398" s="110"/>
      <c r="O398" s="111"/>
      <c r="P398" s="110"/>
      <c r="Q398" s="110"/>
      <c r="R398" s="110"/>
      <c r="S398" s="111"/>
      <c r="T398" s="110"/>
      <c r="U398" s="110"/>
      <c r="V398" s="110"/>
      <c r="W398" s="111"/>
      <c r="X398" s="109"/>
      <c r="Y398" s="110"/>
      <c r="Z398" s="110"/>
      <c r="AA398" s="110"/>
      <c r="AB398" s="111"/>
    </row>
    <row r="399" spans="1:28" ht="12.75">
      <c r="A399" s="106" t="s">
        <v>467</v>
      </c>
      <c r="B399" s="110"/>
      <c r="C399" s="110"/>
      <c r="D399" s="110"/>
      <c r="E399" s="110"/>
      <c r="F399" s="111"/>
      <c r="G399" s="110"/>
      <c r="H399" s="110"/>
      <c r="I399" s="110"/>
      <c r="J399" s="111"/>
      <c r="K399" s="110"/>
      <c r="L399" s="110"/>
      <c r="M399" s="110"/>
      <c r="N399" s="110"/>
      <c r="O399" s="111"/>
      <c r="P399" s="110"/>
      <c r="Q399" s="110"/>
      <c r="R399" s="110"/>
      <c r="S399" s="111"/>
      <c r="T399" s="110"/>
      <c r="U399" s="110"/>
      <c r="V399" s="110"/>
      <c r="W399" s="111"/>
      <c r="X399" s="109"/>
      <c r="Y399" s="110"/>
      <c r="Z399" s="110"/>
      <c r="AA399" s="110"/>
      <c r="AB399" s="111"/>
    </row>
    <row r="400" spans="1:28" ht="12.75">
      <c r="A400" s="106" t="s">
        <v>383</v>
      </c>
      <c r="B400" s="121"/>
      <c r="C400" s="121"/>
      <c r="D400" s="121"/>
      <c r="E400" s="121"/>
      <c r="F400" s="131"/>
      <c r="G400" s="121"/>
      <c r="H400" s="121"/>
      <c r="I400" s="121"/>
      <c r="J400" s="131"/>
      <c r="K400" s="121"/>
      <c r="L400" s="121"/>
      <c r="M400" s="121"/>
      <c r="N400" s="121"/>
      <c r="O400" s="131"/>
      <c r="P400" s="121"/>
      <c r="Q400" s="121"/>
      <c r="R400" s="121"/>
      <c r="S400" s="131"/>
      <c r="T400" s="121"/>
      <c r="U400" s="121"/>
      <c r="V400" s="121"/>
      <c r="W400" s="131"/>
      <c r="X400" s="132"/>
      <c r="Y400" s="132"/>
      <c r="Z400" s="121"/>
      <c r="AA400" s="121"/>
      <c r="AB400" s="131"/>
    </row>
    <row r="401" spans="1:28" ht="12.75">
      <c r="A401" s="106" t="s">
        <v>384</v>
      </c>
      <c r="B401" s="110"/>
      <c r="C401" s="110"/>
      <c r="D401" s="110"/>
      <c r="E401" s="110"/>
      <c r="F401" s="111"/>
      <c r="G401" s="110"/>
      <c r="H401" s="110"/>
      <c r="I401" s="110"/>
      <c r="J401" s="111"/>
      <c r="K401" s="110"/>
      <c r="L401" s="110"/>
      <c r="M401" s="110"/>
      <c r="N401" s="110"/>
      <c r="O401" s="111"/>
      <c r="P401" s="110"/>
      <c r="Q401" s="110"/>
      <c r="R401" s="110"/>
      <c r="S401" s="111"/>
      <c r="T401" s="110"/>
      <c r="U401" s="110"/>
      <c r="V401" s="110"/>
      <c r="W401" s="111"/>
      <c r="X401" s="109"/>
      <c r="Y401" s="110"/>
      <c r="Z401" s="110"/>
      <c r="AA401" s="110"/>
      <c r="AB401" s="111"/>
    </row>
    <row r="402" spans="1:28" ht="12.75">
      <c r="A402" s="106" t="s">
        <v>385</v>
      </c>
      <c r="B402" s="110"/>
      <c r="C402" s="110"/>
      <c r="D402" s="110"/>
      <c r="E402" s="110"/>
      <c r="F402" s="111"/>
      <c r="G402" s="110"/>
      <c r="H402" s="110"/>
      <c r="I402" s="110"/>
      <c r="J402" s="111"/>
      <c r="K402" s="110"/>
      <c r="L402" s="110"/>
      <c r="M402" s="110"/>
      <c r="N402" s="110"/>
      <c r="O402" s="111"/>
      <c r="P402" s="110"/>
      <c r="Q402" s="110"/>
      <c r="R402" s="110"/>
      <c r="S402" s="111"/>
      <c r="T402" s="110"/>
      <c r="U402" s="110"/>
      <c r="V402" s="110"/>
      <c r="W402" s="111"/>
      <c r="X402" s="109"/>
      <c r="Y402" s="110"/>
      <c r="Z402" s="110"/>
      <c r="AA402" s="110"/>
      <c r="AB402" s="111"/>
    </row>
    <row r="403" spans="1:28" ht="12.75">
      <c r="A403" s="106" t="s">
        <v>386</v>
      </c>
      <c r="B403" s="110"/>
      <c r="C403" s="110"/>
      <c r="D403" s="110"/>
      <c r="E403" s="110"/>
      <c r="F403" s="111"/>
      <c r="G403" s="110"/>
      <c r="H403" s="110"/>
      <c r="I403" s="110"/>
      <c r="J403" s="111"/>
      <c r="K403" s="110"/>
      <c r="L403" s="110"/>
      <c r="M403" s="110"/>
      <c r="N403" s="110"/>
      <c r="O403" s="111"/>
      <c r="P403" s="110"/>
      <c r="Q403" s="110"/>
      <c r="R403" s="110"/>
      <c r="S403" s="111"/>
      <c r="T403" s="110"/>
      <c r="U403" s="110"/>
      <c r="V403" s="110"/>
      <c r="W403" s="111"/>
      <c r="X403" s="109"/>
      <c r="Y403" s="110"/>
      <c r="Z403" s="110"/>
      <c r="AA403" s="110"/>
      <c r="AB403" s="111"/>
    </row>
    <row r="404" spans="1:28" ht="12.75">
      <c r="A404" s="106" t="s">
        <v>387</v>
      </c>
      <c r="B404" s="110"/>
      <c r="C404" s="110"/>
      <c r="D404" s="110"/>
      <c r="E404" s="110"/>
      <c r="F404" s="111"/>
      <c r="G404" s="110"/>
      <c r="H404" s="110"/>
      <c r="I404" s="110"/>
      <c r="J404" s="111"/>
      <c r="K404" s="110"/>
      <c r="L404" s="110"/>
      <c r="M404" s="110"/>
      <c r="N404" s="110"/>
      <c r="O404" s="111"/>
      <c r="P404" s="110"/>
      <c r="Q404" s="110"/>
      <c r="R404" s="110"/>
      <c r="S404" s="111"/>
      <c r="T404" s="110"/>
      <c r="U404" s="110"/>
      <c r="V404" s="110"/>
      <c r="W404" s="111"/>
      <c r="X404" s="109"/>
      <c r="Y404" s="110"/>
      <c r="Z404" s="110"/>
      <c r="AA404" s="110"/>
      <c r="AB404" s="111"/>
    </row>
    <row r="405" spans="1:28" ht="12.75">
      <c r="A405" s="33" t="s">
        <v>589</v>
      </c>
      <c r="B405" s="110"/>
      <c r="C405" s="110"/>
      <c r="D405" s="110"/>
      <c r="E405" s="110"/>
      <c r="F405" s="111"/>
      <c r="G405" s="110"/>
      <c r="H405" s="110"/>
      <c r="I405" s="110"/>
      <c r="J405" s="111"/>
      <c r="K405" s="110"/>
      <c r="L405" s="110"/>
      <c r="M405" s="110"/>
      <c r="N405" s="110"/>
      <c r="O405" s="111"/>
      <c r="P405" s="110"/>
      <c r="Q405" s="110"/>
      <c r="R405" s="110"/>
      <c r="S405" s="111"/>
      <c r="T405" s="110"/>
      <c r="U405" s="110"/>
      <c r="V405" s="110"/>
      <c r="W405" s="111"/>
      <c r="X405" s="109"/>
      <c r="Y405" s="110"/>
      <c r="Z405" s="110"/>
      <c r="AA405" s="110"/>
      <c r="AB405" s="111"/>
    </row>
    <row r="406" spans="1:28" ht="12.75">
      <c r="A406" s="2" t="s">
        <v>576</v>
      </c>
      <c r="B406" s="110"/>
      <c r="C406" s="110"/>
      <c r="D406" s="110"/>
      <c r="E406" s="110"/>
      <c r="F406" s="111"/>
      <c r="G406" s="110"/>
      <c r="H406" s="110"/>
      <c r="I406" s="110"/>
      <c r="J406" s="111"/>
      <c r="K406" s="110"/>
      <c r="L406" s="110"/>
      <c r="M406" s="110"/>
      <c r="N406" s="110"/>
      <c r="O406" s="111"/>
      <c r="P406" s="110"/>
      <c r="Q406" s="110"/>
      <c r="R406" s="110"/>
      <c r="S406" s="111"/>
      <c r="T406" s="110"/>
      <c r="U406" s="110"/>
      <c r="V406" s="110"/>
      <c r="W406" s="111"/>
      <c r="X406" s="109"/>
      <c r="Y406" s="110"/>
      <c r="Z406" s="110"/>
      <c r="AA406" s="110"/>
      <c r="AB406" s="111"/>
    </row>
    <row r="407" spans="1:28" ht="12.75">
      <c r="A407" s="41" t="s">
        <v>131</v>
      </c>
      <c r="B407" s="134"/>
      <c r="C407" s="134"/>
      <c r="D407" s="134"/>
      <c r="E407" s="134"/>
      <c r="F407" s="134"/>
      <c r="G407" s="134"/>
      <c r="H407" s="134"/>
      <c r="I407" s="134"/>
      <c r="J407" s="134"/>
      <c r="K407" s="134"/>
      <c r="L407" s="134"/>
      <c r="M407" s="134"/>
      <c r="N407" s="134"/>
      <c r="O407" s="134"/>
      <c r="P407" s="134"/>
      <c r="Q407" s="134"/>
      <c r="R407" s="134"/>
      <c r="S407" s="134"/>
      <c r="T407" s="134"/>
      <c r="U407" s="134"/>
      <c r="V407" s="134"/>
      <c r="W407" s="134"/>
      <c r="X407" s="134"/>
      <c r="Y407" s="134"/>
      <c r="Z407" s="134"/>
      <c r="AA407" s="134"/>
      <c r="AB407" s="175"/>
    </row>
    <row r="408" spans="1:28" ht="12.75">
      <c r="A408" s="13" t="s">
        <v>388</v>
      </c>
      <c r="B408" s="107"/>
      <c r="C408" s="107"/>
      <c r="D408" s="107"/>
      <c r="E408" s="107"/>
      <c r="F408" s="118"/>
      <c r="G408" s="107"/>
      <c r="H408" s="107"/>
      <c r="I408" s="107"/>
      <c r="J408" s="118"/>
      <c r="K408" s="107"/>
      <c r="L408" s="107"/>
      <c r="M408" s="107"/>
      <c r="N408" s="107"/>
      <c r="O408" s="118"/>
      <c r="P408" s="107"/>
      <c r="Q408" s="107"/>
      <c r="R408" s="107"/>
      <c r="S408" s="118"/>
      <c r="T408" s="107"/>
      <c r="U408" s="107"/>
      <c r="V408" s="107"/>
      <c r="W408" s="118"/>
      <c r="X408" s="108"/>
      <c r="Y408" s="107"/>
      <c r="Z408" s="107"/>
      <c r="AA408" s="107"/>
      <c r="AB408" s="118"/>
    </row>
    <row r="409" spans="1:28" ht="12.75">
      <c r="A409" s="2" t="s">
        <v>389</v>
      </c>
      <c r="B409" s="110"/>
      <c r="C409" s="110"/>
      <c r="D409" s="110"/>
      <c r="E409" s="110"/>
      <c r="F409" s="111"/>
      <c r="G409" s="110"/>
      <c r="H409" s="110"/>
      <c r="I409" s="110"/>
      <c r="J409" s="111"/>
      <c r="K409" s="110"/>
      <c r="L409" s="110"/>
      <c r="M409" s="110"/>
      <c r="N409" s="110"/>
      <c r="O409" s="111"/>
      <c r="P409" s="110"/>
      <c r="Q409" s="110"/>
      <c r="R409" s="110"/>
      <c r="S409" s="111"/>
      <c r="T409" s="110"/>
      <c r="U409" s="110"/>
      <c r="V409" s="110"/>
      <c r="W409" s="111"/>
      <c r="X409" s="109"/>
      <c r="Y409" s="110"/>
      <c r="Z409" s="110"/>
      <c r="AA409" s="110"/>
      <c r="AB409" s="111"/>
    </row>
    <row r="410" spans="1:28" ht="12.75">
      <c r="A410" s="106" t="s">
        <v>453</v>
      </c>
      <c r="B410" s="110"/>
      <c r="C410" s="110"/>
      <c r="D410" s="110"/>
      <c r="E410" s="110"/>
      <c r="F410" s="111"/>
      <c r="G410" s="110"/>
      <c r="H410" s="110"/>
      <c r="I410" s="110"/>
      <c r="J410" s="111"/>
      <c r="K410" s="110"/>
      <c r="L410" s="110"/>
      <c r="M410" s="110"/>
      <c r="N410" s="110"/>
      <c r="O410" s="111"/>
      <c r="P410" s="110"/>
      <c r="Q410" s="110"/>
      <c r="R410" s="110"/>
      <c r="S410" s="111"/>
      <c r="T410" s="110"/>
      <c r="U410" s="110"/>
      <c r="V410" s="110"/>
      <c r="W410" s="111"/>
      <c r="X410" s="109"/>
      <c r="Y410" s="110"/>
      <c r="Z410" s="110"/>
      <c r="AA410" s="110"/>
      <c r="AB410" s="111"/>
    </row>
    <row r="411" spans="1:28" ht="12.75">
      <c r="A411" s="106" t="s">
        <v>390</v>
      </c>
      <c r="B411" s="110"/>
      <c r="C411" s="110"/>
      <c r="D411" s="110"/>
      <c r="E411" s="110"/>
      <c r="F411" s="111"/>
      <c r="G411" s="110"/>
      <c r="H411" s="110"/>
      <c r="I411" s="110"/>
      <c r="J411" s="111"/>
      <c r="K411" s="110">
        <v>3000</v>
      </c>
      <c r="L411" s="110">
        <v>3000</v>
      </c>
      <c r="M411" s="110">
        <v>3000</v>
      </c>
      <c r="N411" s="110">
        <v>3000</v>
      </c>
      <c r="O411" s="111"/>
      <c r="P411" s="110"/>
      <c r="Q411" s="110"/>
      <c r="R411" s="110"/>
      <c r="S411" s="111"/>
      <c r="T411" s="110"/>
      <c r="U411" s="110"/>
      <c r="V411" s="110"/>
      <c r="W411" s="111"/>
      <c r="X411" s="109"/>
      <c r="Y411" s="110"/>
      <c r="Z411" s="110"/>
      <c r="AA411" s="110"/>
      <c r="AB411" s="111"/>
    </row>
    <row r="412" spans="1:28" ht="12.75">
      <c r="A412" s="106" t="s">
        <v>391</v>
      </c>
      <c r="B412" s="110"/>
      <c r="C412" s="110"/>
      <c r="D412" s="110"/>
      <c r="E412" s="110"/>
      <c r="F412" s="111"/>
      <c r="G412" s="110"/>
      <c r="H412" s="110"/>
      <c r="I412" s="110"/>
      <c r="J412" s="111"/>
      <c r="K412" s="110"/>
      <c r="L412" s="110"/>
      <c r="M412" s="110"/>
      <c r="N412" s="110"/>
      <c r="O412" s="111"/>
      <c r="P412" s="110"/>
      <c r="Q412" s="110"/>
      <c r="R412" s="110"/>
      <c r="S412" s="111"/>
      <c r="T412" s="110"/>
      <c r="U412" s="110"/>
      <c r="V412" s="110"/>
      <c r="W412" s="111"/>
      <c r="X412" s="109"/>
      <c r="Y412" s="109"/>
      <c r="Z412" s="109"/>
      <c r="AA412" s="109"/>
      <c r="AB412" s="111"/>
    </row>
    <row r="413" spans="1:28" ht="12.75">
      <c r="A413" s="106" t="s">
        <v>392</v>
      </c>
      <c r="B413" s="110"/>
      <c r="C413" s="110"/>
      <c r="D413" s="110"/>
      <c r="E413" s="110"/>
      <c r="F413" s="111"/>
      <c r="G413" s="110"/>
      <c r="H413" s="110"/>
      <c r="I413" s="110"/>
      <c r="J413" s="111"/>
      <c r="K413" s="110"/>
      <c r="L413" s="110"/>
      <c r="M413" s="110"/>
      <c r="N413" s="110"/>
      <c r="O413" s="111"/>
      <c r="P413" s="110"/>
      <c r="Q413" s="110"/>
      <c r="R413" s="110"/>
      <c r="S413" s="111"/>
      <c r="T413" s="110"/>
      <c r="U413" s="110"/>
      <c r="V413" s="110"/>
      <c r="W413" s="111"/>
      <c r="X413" s="109"/>
      <c r="Y413" s="110"/>
      <c r="Z413" s="110"/>
      <c r="AA413" s="110"/>
      <c r="AB413" s="111"/>
    </row>
    <row r="414" spans="1:28" ht="12.75">
      <c r="A414" s="106" t="s">
        <v>393</v>
      </c>
      <c r="B414" s="110"/>
      <c r="C414" s="110"/>
      <c r="D414" s="110"/>
      <c r="E414" s="110"/>
      <c r="F414" s="111"/>
      <c r="G414" s="110"/>
      <c r="H414" s="110"/>
      <c r="I414" s="110"/>
      <c r="J414" s="111"/>
      <c r="K414" s="110"/>
      <c r="L414" s="110"/>
      <c r="M414" s="110"/>
      <c r="N414" s="110"/>
      <c r="O414" s="111"/>
      <c r="P414" s="110"/>
      <c r="Q414" s="110"/>
      <c r="R414" s="110"/>
      <c r="S414" s="111"/>
      <c r="T414" s="110"/>
      <c r="U414" s="110"/>
      <c r="V414" s="110"/>
      <c r="W414" s="111"/>
      <c r="X414" s="109"/>
      <c r="Y414" s="110"/>
      <c r="Z414" s="110"/>
      <c r="AA414" s="110"/>
      <c r="AB414" s="111"/>
    </row>
    <row r="415" spans="1:28" ht="12.75">
      <c r="A415" s="120" t="s">
        <v>441</v>
      </c>
      <c r="B415" s="121"/>
      <c r="C415" s="121"/>
      <c r="D415" s="121"/>
      <c r="E415" s="121"/>
      <c r="F415" s="131"/>
      <c r="G415" s="121"/>
      <c r="H415" s="121"/>
      <c r="I415" s="121"/>
      <c r="J415" s="131"/>
      <c r="K415" s="121"/>
      <c r="L415" s="121"/>
      <c r="M415" s="121"/>
      <c r="N415" s="121"/>
      <c r="O415" s="131"/>
      <c r="P415" s="121"/>
      <c r="Q415" s="121"/>
      <c r="R415" s="121"/>
      <c r="S415" s="131"/>
      <c r="T415" s="121"/>
      <c r="U415" s="121"/>
      <c r="V415" s="121"/>
      <c r="W415" s="131"/>
      <c r="X415" s="121"/>
      <c r="Y415" s="121"/>
      <c r="Z415" s="121"/>
      <c r="AA415" s="121"/>
      <c r="AB415" s="131"/>
    </row>
    <row r="416" spans="1:28" ht="12.75">
      <c r="A416" s="41" t="s">
        <v>177</v>
      </c>
      <c r="B416" s="134"/>
      <c r="C416" s="134"/>
      <c r="D416" s="134"/>
      <c r="E416" s="134"/>
      <c r="F416" s="134"/>
      <c r="G416" s="134"/>
      <c r="H416" s="134"/>
      <c r="I416" s="134"/>
      <c r="J416" s="134"/>
      <c r="K416" s="134"/>
      <c r="L416" s="134"/>
      <c r="M416" s="134"/>
      <c r="N416" s="134"/>
      <c r="O416" s="134"/>
      <c r="P416" s="134"/>
      <c r="Q416" s="134"/>
      <c r="R416" s="134"/>
      <c r="S416" s="134"/>
      <c r="T416" s="134"/>
      <c r="U416" s="134"/>
      <c r="V416" s="134"/>
      <c r="W416" s="134"/>
      <c r="X416" s="134"/>
      <c r="Y416" s="134"/>
      <c r="Z416" s="134"/>
      <c r="AA416" s="134"/>
      <c r="AB416" s="175"/>
    </row>
    <row r="417" spans="1:28" ht="12.75">
      <c r="A417" s="2" t="s">
        <v>449</v>
      </c>
      <c r="B417" s="116"/>
      <c r="C417" s="116"/>
      <c r="D417" s="116"/>
      <c r="E417" s="116"/>
      <c r="F417" s="156"/>
      <c r="G417" s="116"/>
      <c r="H417" s="116"/>
      <c r="I417" s="116"/>
      <c r="J417" s="156"/>
      <c r="K417" s="116"/>
      <c r="L417" s="116"/>
      <c r="M417" s="116"/>
      <c r="N417" s="116"/>
      <c r="O417" s="156"/>
      <c r="P417" s="116"/>
      <c r="Q417" s="116"/>
      <c r="R417" s="116"/>
      <c r="S417" s="156"/>
      <c r="T417" s="116"/>
      <c r="U417" s="116"/>
      <c r="V417" s="116"/>
      <c r="W417" s="156"/>
      <c r="X417" s="116"/>
      <c r="Y417" s="116"/>
      <c r="Z417" s="116"/>
      <c r="AA417" s="116"/>
      <c r="AB417" s="156"/>
    </row>
    <row r="418" spans="1:28" ht="12.75">
      <c r="A418" s="2" t="s">
        <v>450</v>
      </c>
      <c r="B418" s="116"/>
      <c r="C418" s="116"/>
      <c r="D418" s="116"/>
      <c r="E418" s="116"/>
      <c r="F418" s="156"/>
      <c r="G418" s="116"/>
      <c r="H418" s="116"/>
      <c r="I418" s="116"/>
      <c r="J418" s="156"/>
      <c r="K418" s="116"/>
      <c r="L418" s="116"/>
      <c r="M418" s="116"/>
      <c r="N418" s="116"/>
      <c r="O418" s="156"/>
      <c r="P418" s="116"/>
      <c r="Q418" s="116"/>
      <c r="R418" s="116"/>
      <c r="S418" s="156"/>
      <c r="T418" s="116"/>
      <c r="U418" s="116"/>
      <c r="V418" s="116"/>
      <c r="W418" s="156"/>
      <c r="X418" s="116"/>
      <c r="Y418" s="116"/>
      <c r="Z418" s="116"/>
      <c r="AA418" s="116"/>
      <c r="AB418" s="156"/>
    </row>
    <row r="419" spans="1:28" ht="12.75">
      <c r="A419" s="2" t="s">
        <v>395</v>
      </c>
      <c r="B419" s="116"/>
      <c r="C419" s="116"/>
      <c r="D419" s="116"/>
      <c r="E419" s="116"/>
      <c r="F419" s="156"/>
      <c r="G419" s="116"/>
      <c r="H419" s="116"/>
      <c r="I419" s="116"/>
      <c r="J419" s="156"/>
      <c r="K419" s="116"/>
      <c r="L419" s="116"/>
      <c r="M419" s="116"/>
      <c r="N419" s="116"/>
      <c r="O419" s="156"/>
      <c r="P419" s="116"/>
      <c r="Q419" s="116"/>
      <c r="R419" s="116"/>
      <c r="S419" s="156"/>
      <c r="T419" s="116"/>
      <c r="U419" s="116"/>
      <c r="V419" s="116"/>
      <c r="W419" s="156"/>
      <c r="X419" s="497"/>
      <c r="Y419" s="116"/>
      <c r="Z419" s="116"/>
      <c r="AA419" s="116"/>
      <c r="AB419" s="156"/>
    </row>
    <row r="420" spans="1:28" ht="12.75">
      <c r="A420" s="2" t="s">
        <v>636</v>
      </c>
      <c r="B420" s="116"/>
      <c r="C420" s="116"/>
      <c r="D420" s="116"/>
      <c r="E420" s="116"/>
      <c r="F420" s="156"/>
      <c r="G420" s="116"/>
      <c r="H420" s="116"/>
      <c r="I420" s="116"/>
      <c r="J420" s="156"/>
      <c r="K420" s="183"/>
      <c r="L420" s="116"/>
      <c r="M420" s="116"/>
      <c r="N420" s="116"/>
      <c r="O420" s="156"/>
      <c r="P420" s="116"/>
      <c r="Q420" s="116"/>
      <c r="R420" s="116"/>
      <c r="S420" s="156"/>
      <c r="T420" s="116"/>
      <c r="U420" s="116"/>
      <c r="V420" s="116"/>
      <c r="W420" s="156"/>
      <c r="X420" s="497"/>
      <c r="Y420" s="116"/>
      <c r="Z420" s="116"/>
      <c r="AA420" s="116"/>
      <c r="AB420" s="156"/>
    </row>
    <row r="421" spans="1:28" ht="12.75">
      <c r="A421" s="2" t="s">
        <v>451</v>
      </c>
      <c r="B421" s="109"/>
      <c r="C421" s="109"/>
      <c r="D421" s="109"/>
      <c r="E421" s="109"/>
      <c r="F421" s="111"/>
      <c r="G421" s="109"/>
      <c r="H421" s="109"/>
      <c r="I421" s="183"/>
      <c r="J421" s="111"/>
      <c r="K421" s="109"/>
      <c r="L421" s="109"/>
      <c r="M421" s="109"/>
      <c r="N421" s="109"/>
      <c r="O421" s="111"/>
      <c r="P421" s="109"/>
      <c r="Q421" s="109"/>
      <c r="R421" s="109"/>
      <c r="S421" s="111"/>
      <c r="T421" s="109"/>
      <c r="U421" s="109"/>
      <c r="V421" s="109"/>
      <c r="W421" s="111"/>
      <c r="X421" s="109"/>
      <c r="Y421" s="109"/>
      <c r="Z421" s="109"/>
      <c r="AA421" s="109"/>
      <c r="AB421" s="111"/>
    </row>
    <row r="422" spans="1:28" ht="12.75">
      <c r="A422" s="2" t="s">
        <v>396</v>
      </c>
      <c r="B422" s="116"/>
      <c r="C422" s="116"/>
      <c r="D422" s="116"/>
      <c r="E422" s="116"/>
      <c r="F422" s="156"/>
      <c r="G422" s="116"/>
      <c r="H422" s="116"/>
      <c r="I422" s="116"/>
      <c r="J422" s="156"/>
      <c r="K422" s="116"/>
      <c r="L422" s="116"/>
      <c r="M422" s="116"/>
      <c r="N422" s="116"/>
      <c r="O422" s="156"/>
      <c r="P422" s="116"/>
      <c r="Q422" s="116"/>
      <c r="R422" s="116"/>
      <c r="S422" s="156"/>
      <c r="T422" s="116"/>
      <c r="U422" s="116"/>
      <c r="V422" s="116"/>
      <c r="W422" s="156"/>
      <c r="X422" s="109"/>
      <c r="Y422" s="109"/>
      <c r="Z422" s="109"/>
      <c r="AA422" s="109"/>
      <c r="AB422" s="156"/>
    </row>
    <row r="423" spans="1:28" ht="12.75">
      <c r="A423" s="106" t="s">
        <v>397</v>
      </c>
      <c r="B423" s="110"/>
      <c r="C423" s="110"/>
      <c r="D423" s="110"/>
      <c r="E423" s="110"/>
      <c r="F423" s="111"/>
      <c r="G423" s="110"/>
      <c r="H423" s="110"/>
      <c r="I423" s="110"/>
      <c r="J423" s="111"/>
      <c r="K423" s="110"/>
      <c r="L423" s="110"/>
      <c r="M423" s="110"/>
      <c r="N423" s="110"/>
      <c r="O423" s="111"/>
      <c r="P423" s="110"/>
      <c r="Q423" s="110"/>
      <c r="R423" s="110"/>
      <c r="S423" s="111"/>
      <c r="T423" s="110"/>
      <c r="U423" s="110"/>
      <c r="V423" s="110"/>
      <c r="W423" s="111"/>
      <c r="X423" s="109"/>
      <c r="Y423" s="109"/>
      <c r="Z423" s="109"/>
      <c r="AA423" s="110"/>
      <c r="AB423" s="111"/>
    </row>
    <row r="424" spans="1:28" ht="12.75">
      <c r="A424" s="106" t="s">
        <v>398</v>
      </c>
      <c r="B424" s="110"/>
      <c r="C424" s="110"/>
      <c r="D424" s="110"/>
      <c r="E424" s="110"/>
      <c r="F424" s="111"/>
      <c r="G424" s="110"/>
      <c r="H424" s="110"/>
      <c r="I424" s="110"/>
      <c r="J424" s="111"/>
      <c r="K424" s="110"/>
      <c r="L424" s="110"/>
      <c r="M424" s="110"/>
      <c r="N424" s="110"/>
      <c r="O424" s="111"/>
      <c r="P424" s="110"/>
      <c r="Q424" s="110"/>
      <c r="R424" s="110"/>
      <c r="S424" s="111"/>
      <c r="T424" s="110"/>
      <c r="U424" s="110"/>
      <c r="V424" s="110"/>
      <c r="W424" s="111"/>
      <c r="X424" s="109"/>
      <c r="Y424" s="109"/>
      <c r="Z424" s="109"/>
      <c r="AA424" s="110"/>
      <c r="AB424" s="111"/>
    </row>
    <row r="425" spans="1:28" ht="18.75">
      <c r="A425" s="94" t="s">
        <v>452</v>
      </c>
      <c r="B425" s="110"/>
      <c r="C425" s="110"/>
      <c r="D425" s="110"/>
      <c r="E425" s="110"/>
      <c r="F425" s="111"/>
      <c r="G425" s="110"/>
      <c r="H425" s="110"/>
      <c r="I425" s="110"/>
      <c r="J425" s="111"/>
      <c r="K425" s="110"/>
      <c r="L425" s="110"/>
      <c r="M425" s="110"/>
      <c r="N425" s="110"/>
      <c r="O425" s="111"/>
      <c r="P425" s="110"/>
      <c r="Q425" s="110"/>
      <c r="R425" s="110"/>
      <c r="S425" s="111"/>
      <c r="T425" s="110"/>
      <c r="U425" s="110"/>
      <c r="V425" s="110"/>
      <c r="W425" s="111"/>
      <c r="X425" s="109"/>
      <c r="Y425" s="110"/>
      <c r="Z425" s="110"/>
      <c r="AA425" s="110"/>
      <c r="AB425" s="111"/>
    </row>
    <row r="426" spans="1:28" ht="25.5">
      <c r="A426" s="1" t="s">
        <v>574</v>
      </c>
      <c r="B426" s="3"/>
      <c r="C426" s="3"/>
      <c r="D426" s="3"/>
      <c r="E426" s="3"/>
      <c r="F426" s="111"/>
      <c r="G426" s="3"/>
      <c r="H426" s="3"/>
      <c r="I426" s="3"/>
      <c r="J426" s="111"/>
      <c r="K426" s="3"/>
      <c r="L426" s="3"/>
      <c r="M426" s="3"/>
      <c r="N426" s="3"/>
      <c r="O426" s="111"/>
      <c r="P426" s="3"/>
      <c r="Q426" s="3"/>
      <c r="R426" s="3"/>
      <c r="S426" s="111"/>
      <c r="T426" s="3"/>
      <c r="U426" s="3"/>
      <c r="V426" s="3"/>
      <c r="W426" s="111"/>
      <c r="X426" s="3"/>
      <c r="Y426" s="3"/>
      <c r="Z426" s="3"/>
      <c r="AA426" s="3"/>
      <c r="AB426" s="111"/>
    </row>
    <row r="427" spans="1:28" ht="25.5">
      <c r="A427" s="1" t="s">
        <v>575</v>
      </c>
      <c r="B427" s="3"/>
      <c r="C427" s="3"/>
      <c r="D427" s="3"/>
      <c r="E427" s="3"/>
      <c r="F427" s="111"/>
      <c r="G427" s="3"/>
      <c r="H427" s="3"/>
      <c r="I427" s="3"/>
      <c r="J427" s="111"/>
      <c r="K427" s="3"/>
      <c r="L427" s="3"/>
      <c r="M427" s="3"/>
      <c r="N427" s="3"/>
      <c r="O427" s="111"/>
      <c r="P427" s="3"/>
      <c r="Q427" s="3"/>
      <c r="R427" s="3"/>
      <c r="S427" s="111"/>
      <c r="T427" s="3"/>
      <c r="U427" s="3"/>
      <c r="V427" s="3"/>
      <c r="W427" s="111"/>
      <c r="X427" s="3"/>
      <c r="Y427" s="3"/>
      <c r="Z427" s="3"/>
      <c r="AA427" s="3"/>
      <c r="AB427" s="111"/>
    </row>
    <row r="428" spans="1:28" ht="12.75">
      <c r="A428" s="2" t="s">
        <v>486</v>
      </c>
      <c r="B428" s="121"/>
      <c r="C428" s="121"/>
      <c r="D428" s="121"/>
      <c r="E428" s="121"/>
      <c r="F428" s="131"/>
      <c r="G428" s="121"/>
      <c r="H428" s="121"/>
      <c r="I428" s="121"/>
      <c r="J428" s="131"/>
      <c r="K428" s="121"/>
      <c r="L428" s="121"/>
      <c r="M428" s="121"/>
      <c r="N428" s="121"/>
      <c r="O428" s="131"/>
      <c r="P428" s="121"/>
      <c r="Q428" s="121"/>
      <c r="R428" s="121"/>
      <c r="S428" s="131"/>
      <c r="T428" s="121"/>
      <c r="U428" s="121"/>
      <c r="V428" s="121"/>
      <c r="W428" s="131"/>
      <c r="X428" s="132"/>
      <c r="Y428" s="121"/>
      <c r="Z428" s="121"/>
      <c r="AA428" s="121"/>
      <c r="AB428" s="131"/>
    </row>
    <row r="429" spans="1:28" ht="12.75">
      <c r="A429" s="33" t="s">
        <v>584</v>
      </c>
      <c r="B429" s="110"/>
      <c r="C429" s="110"/>
      <c r="D429" s="110"/>
      <c r="E429" s="110"/>
      <c r="F429" s="111"/>
      <c r="G429" s="110"/>
      <c r="H429" s="110"/>
      <c r="I429" s="110"/>
      <c r="J429" s="111"/>
      <c r="K429" s="110"/>
      <c r="L429" s="110"/>
      <c r="M429" s="110"/>
      <c r="N429" s="110"/>
      <c r="O429" s="111"/>
      <c r="P429" s="110"/>
      <c r="Q429" s="110"/>
      <c r="R429" s="110"/>
      <c r="S429" s="111"/>
      <c r="T429" s="110"/>
      <c r="U429" s="110"/>
      <c r="V429" s="110"/>
      <c r="W429" s="111"/>
      <c r="X429" s="110"/>
      <c r="Y429" s="110"/>
      <c r="Z429" s="110"/>
      <c r="AA429" s="110"/>
      <c r="AB429" s="111"/>
    </row>
    <row r="430" spans="1:28" ht="12.75">
      <c r="A430" s="33"/>
      <c r="B430" s="110"/>
      <c r="C430" s="110"/>
      <c r="D430" s="110"/>
      <c r="E430" s="110"/>
      <c r="F430" s="111"/>
      <c r="G430" s="110"/>
      <c r="H430" s="110"/>
      <c r="I430" s="110"/>
      <c r="J430" s="111"/>
      <c r="K430" s="110"/>
      <c r="L430" s="110"/>
      <c r="M430" s="110"/>
      <c r="N430" s="110"/>
      <c r="O430" s="111"/>
      <c r="P430" s="110"/>
      <c r="Q430" s="110"/>
      <c r="R430" s="110"/>
      <c r="S430" s="111"/>
      <c r="T430" s="110"/>
      <c r="U430" s="110"/>
      <c r="V430" s="110"/>
      <c r="W430" s="111"/>
      <c r="X430" s="109"/>
      <c r="Y430" s="110"/>
      <c r="Z430" s="110"/>
      <c r="AA430" s="110"/>
      <c r="AB430" s="111"/>
    </row>
    <row r="431" spans="1:28" ht="12.75">
      <c r="A431" s="41" t="s">
        <v>178</v>
      </c>
      <c r="B431" s="42"/>
      <c r="C431" s="42"/>
      <c r="D431" s="42"/>
      <c r="E431" s="42"/>
      <c r="F431" s="42"/>
      <c r="G431" s="42"/>
      <c r="H431" s="42"/>
      <c r="I431" s="42"/>
      <c r="J431" s="42"/>
      <c r="K431" s="42"/>
      <c r="L431" s="42"/>
      <c r="M431" s="42"/>
      <c r="N431" s="42"/>
      <c r="O431" s="42"/>
      <c r="P431" s="42"/>
      <c r="Q431" s="42"/>
      <c r="R431" s="42"/>
      <c r="S431" s="42"/>
      <c r="T431" s="42"/>
      <c r="U431" s="42"/>
      <c r="V431" s="42"/>
      <c r="W431" s="42"/>
      <c r="X431" s="42"/>
      <c r="Y431" s="42"/>
      <c r="Z431" s="42"/>
      <c r="AA431" s="42"/>
      <c r="AB431" s="43"/>
    </row>
    <row r="432" spans="1:28" ht="12.75">
      <c r="A432" s="117" t="s">
        <v>643</v>
      </c>
      <c r="B432" s="107"/>
      <c r="C432" s="107"/>
      <c r="D432" s="107"/>
      <c r="E432" s="107"/>
      <c r="F432" s="118"/>
      <c r="G432" s="107"/>
      <c r="H432" s="107"/>
      <c r="I432" s="107"/>
      <c r="J432" s="118"/>
      <c r="K432" s="107"/>
      <c r="L432" s="107"/>
      <c r="M432" s="107"/>
      <c r="N432" s="107"/>
      <c r="O432" s="118"/>
      <c r="P432" s="107"/>
      <c r="Q432" s="107"/>
      <c r="R432" s="107"/>
      <c r="S432" s="118"/>
      <c r="T432" s="107"/>
      <c r="U432" s="107"/>
      <c r="V432" s="107"/>
      <c r="W432" s="118"/>
      <c r="X432" s="108"/>
      <c r="Y432" s="107"/>
      <c r="Z432" s="107"/>
      <c r="AA432" s="107"/>
      <c r="AB432" s="118"/>
    </row>
    <row r="433" spans="1:28" ht="12.75">
      <c r="A433" s="106"/>
      <c r="B433" s="110"/>
      <c r="C433" s="110"/>
      <c r="D433" s="110"/>
      <c r="E433" s="110"/>
      <c r="F433" s="111"/>
      <c r="G433" s="110"/>
      <c r="H433" s="110"/>
      <c r="I433" s="110"/>
      <c r="J433" s="111"/>
      <c r="K433" s="110"/>
      <c r="L433" s="110"/>
      <c r="M433" s="110"/>
      <c r="N433" s="110"/>
      <c r="O433" s="111"/>
      <c r="P433" s="110"/>
      <c r="Q433" s="110"/>
      <c r="R433" s="110"/>
      <c r="S433" s="111"/>
      <c r="T433" s="110"/>
      <c r="U433" s="110"/>
      <c r="V433" s="110"/>
      <c r="W433" s="111"/>
      <c r="X433" s="109"/>
      <c r="Y433" s="110"/>
      <c r="Z433" s="110"/>
      <c r="AA433" s="110"/>
      <c r="AB433" s="111"/>
    </row>
    <row r="434" spans="1:28" ht="12.75">
      <c r="A434" s="106"/>
      <c r="B434" s="110"/>
      <c r="C434" s="110"/>
      <c r="D434" s="110"/>
      <c r="E434" s="110"/>
      <c r="F434" s="111"/>
      <c r="G434" s="110"/>
      <c r="H434" s="110"/>
      <c r="I434" s="110"/>
      <c r="J434" s="111"/>
      <c r="K434" s="110"/>
      <c r="L434" s="110"/>
      <c r="M434" s="110"/>
      <c r="N434" s="110"/>
      <c r="O434" s="111"/>
      <c r="P434" s="110"/>
      <c r="Q434" s="110"/>
      <c r="R434" s="110"/>
      <c r="S434" s="111"/>
      <c r="T434" s="110"/>
      <c r="U434" s="110"/>
      <c r="V434" s="110"/>
      <c r="W434" s="111"/>
      <c r="X434" s="109"/>
      <c r="Y434" s="110"/>
      <c r="Z434" s="110"/>
      <c r="AA434" s="110"/>
      <c r="AB434" s="111"/>
    </row>
    <row r="435" spans="1:28" ht="12.75">
      <c r="A435" s="106"/>
      <c r="B435" s="110"/>
      <c r="C435" s="110"/>
      <c r="D435" s="110"/>
      <c r="E435" s="110"/>
      <c r="F435" s="111"/>
      <c r="G435" s="110"/>
      <c r="H435" s="110"/>
      <c r="I435" s="110"/>
      <c r="J435" s="111"/>
      <c r="K435" s="110"/>
      <c r="L435" s="110"/>
      <c r="M435" s="110"/>
      <c r="N435" s="110"/>
      <c r="O435" s="111"/>
      <c r="P435" s="110"/>
      <c r="Q435" s="110"/>
      <c r="R435" s="110"/>
      <c r="S435" s="111"/>
      <c r="T435" s="110"/>
      <c r="U435" s="110"/>
      <c r="V435" s="110"/>
      <c r="W435" s="111"/>
      <c r="X435" s="109"/>
      <c r="Y435" s="110"/>
      <c r="Z435" s="110"/>
      <c r="AA435" s="110"/>
      <c r="AB435" s="111"/>
    </row>
    <row r="442" ht="12.75">
      <c r="N442" s="153" t="s">
        <v>657</v>
      </c>
    </row>
  </sheetData>
  <mergeCells count="6">
    <mergeCell ref="T2:U2"/>
    <mergeCell ref="AA175:AB175"/>
    <mergeCell ref="C2:D2"/>
    <mergeCell ref="G2:H2"/>
    <mergeCell ref="L2:M2"/>
    <mergeCell ref="P2:Q2"/>
  </mergeCells>
  <printOptions/>
  <pageMargins left="0.15" right="0.46" top="0.32" bottom="0.16" header="0.28" footer="0.14"/>
  <pageSetup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409"/>
  <sheetViews>
    <sheetView workbookViewId="0" topLeftCell="A1">
      <pane ySplit="3" topLeftCell="BM355" activePane="bottomLeft" state="frozen"/>
      <selection pane="topLeft" activeCell="A1" sqref="A1"/>
      <selection pane="bottomLeft" activeCell="AF29" sqref="AF29"/>
    </sheetView>
  </sheetViews>
  <sheetFormatPr defaultColWidth="9.00390625" defaultRowHeight="12.75"/>
  <cols>
    <col min="1" max="1" width="37.00390625" style="153" customWidth="1"/>
    <col min="2" max="4" width="5.50390625" style="665" customWidth="1"/>
    <col min="5" max="5" width="6.00390625" style="665" customWidth="1"/>
    <col min="6" max="6" width="1.00390625" style="665" customWidth="1"/>
    <col min="7" max="7" width="5.625" style="665" customWidth="1"/>
    <col min="8" max="9" width="5.50390625" style="665" customWidth="1"/>
    <col min="10" max="10" width="1.00390625" style="665" customWidth="1"/>
    <col min="11" max="11" width="7.375" style="665" bestFit="1" customWidth="1"/>
    <col min="12" max="12" width="5.50390625" style="665" customWidth="1"/>
    <col min="13" max="13" width="5.875" style="665" customWidth="1"/>
    <col min="14" max="14" width="6.00390625" style="665" customWidth="1"/>
    <col min="15" max="15" width="2.375" style="665" customWidth="1"/>
    <col min="16" max="16" width="8.375" style="153" customWidth="1"/>
    <col min="17" max="17" width="5.875" style="665" customWidth="1"/>
    <col min="18" max="18" width="5.50390625" style="665" customWidth="1"/>
    <col min="19" max="19" width="1.12109375" style="665" customWidth="1"/>
    <col min="20" max="21" width="5.625" style="665" customWidth="1"/>
    <col min="22" max="22" width="5.50390625" style="665" customWidth="1"/>
    <col min="23" max="23" width="1.12109375" style="665" customWidth="1"/>
    <col min="24" max="24" width="5.50390625" style="700" customWidth="1"/>
    <col min="25" max="25" width="5.625" style="665" customWidth="1"/>
    <col min="26" max="27" width="5.875" style="665" customWidth="1"/>
    <col min="28" max="28" width="2.625" style="721" customWidth="1"/>
    <col min="29" max="29" width="4.625" style="0" customWidth="1"/>
    <col min="38" max="16384" width="9.375" style="81" customWidth="1"/>
  </cols>
  <sheetData>
    <row r="1" spans="1:28" ht="12.75" customHeight="1">
      <c r="A1" s="159"/>
      <c r="B1" s="640">
        <v>140</v>
      </c>
      <c r="C1" s="641"/>
      <c r="D1" s="641"/>
      <c r="E1" s="641"/>
      <c r="F1" s="642"/>
      <c r="G1" s="640"/>
      <c r="H1" s="641"/>
      <c r="I1" s="641"/>
      <c r="J1" s="642"/>
      <c r="K1" s="643"/>
      <c r="L1" s="642"/>
      <c r="M1" s="642"/>
      <c r="N1" s="642"/>
      <c r="O1" s="642"/>
      <c r="P1" s="176"/>
      <c r="Q1" s="645"/>
      <c r="R1" s="645"/>
      <c r="S1" s="645"/>
      <c r="T1" s="644"/>
      <c r="U1" s="645"/>
      <c r="V1" s="645"/>
      <c r="W1" s="645"/>
      <c r="X1" s="646"/>
      <c r="Y1" s="647"/>
      <c r="Z1" s="647"/>
      <c r="AA1" s="648"/>
      <c r="AB1" s="649"/>
    </row>
    <row r="2" spans="1:28" ht="12.75">
      <c r="A2" s="160"/>
      <c r="B2" s="650"/>
      <c r="C2" s="740"/>
      <c r="D2" s="740"/>
      <c r="E2" s="651"/>
      <c r="F2" s="639" t="s">
        <v>138</v>
      </c>
      <c r="G2" s="740"/>
      <c r="H2" s="740"/>
      <c r="I2" s="651"/>
      <c r="J2" s="639"/>
      <c r="K2" s="652"/>
      <c r="L2" s="741">
        <v>140</v>
      </c>
      <c r="M2" s="742"/>
      <c r="N2" s="652"/>
      <c r="O2" s="653"/>
      <c r="P2" s="737">
        <v>210</v>
      </c>
      <c r="Q2" s="737"/>
      <c r="R2" s="652"/>
      <c r="S2" s="653"/>
      <c r="T2" s="737">
        <v>211</v>
      </c>
      <c r="U2" s="737"/>
      <c r="V2" s="652"/>
      <c r="W2" s="653"/>
      <c r="X2" s="654"/>
      <c r="Y2" s="652"/>
      <c r="Z2" s="652"/>
      <c r="AA2" s="655"/>
      <c r="AB2" s="653" t="s">
        <v>138</v>
      </c>
    </row>
    <row r="3" spans="1:28" ht="13.5" thickBot="1">
      <c r="A3" s="221" t="s">
        <v>488</v>
      </c>
      <c r="B3" s="656"/>
      <c r="C3" s="656"/>
      <c r="D3" s="656"/>
      <c r="E3" s="657"/>
      <c r="F3" s="658"/>
      <c r="G3" s="656"/>
      <c r="H3" s="656"/>
      <c r="I3" s="657"/>
      <c r="J3" s="658"/>
      <c r="K3" s="657"/>
      <c r="L3" s="656" t="s">
        <v>721</v>
      </c>
      <c r="M3" s="656"/>
      <c r="N3" s="656"/>
      <c r="O3" s="658"/>
      <c r="P3" s="223">
        <v>112</v>
      </c>
      <c r="Q3" s="657" t="s">
        <v>722</v>
      </c>
      <c r="R3" s="657"/>
      <c r="S3" s="658"/>
      <c r="T3" s="657"/>
      <c r="U3" s="657" t="s">
        <v>722</v>
      </c>
      <c r="V3" s="657"/>
      <c r="W3" s="658"/>
      <c r="X3" s="656"/>
      <c r="Y3" s="657" t="s">
        <v>721</v>
      </c>
      <c r="Z3" s="657"/>
      <c r="AA3" s="657"/>
      <c r="AB3" s="658"/>
    </row>
    <row r="4" spans="1:28" ht="15.75">
      <c r="A4" s="38" t="s">
        <v>147</v>
      </c>
      <c r="B4" s="659"/>
      <c r="C4" s="659"/>
      <c r="D4" s="659"/>
      <c r="E4" s="660"/>
      <c r="F4" s="659"/>
      <c r="G4" s="659"/>
      <c r="H4" s="659"/>
      <c r="I4" s="660"/>
      <c r="J4" s="659"/>
      <c r="K4" s="660"/>
      <c r="L4" s="659"/>
      <c r="M4" s="659"/>
      <c r="N4" s="659"/>
      <c r="O4" s="659"/>
      <c r="P4" s="114"/>
      <c r="Q4" s="660"/>
      <c r="R4" s="660"/>
      <c r="S4" s="659"/>
      <c r="T4" s="660"/>
      <c r="U4" s="660"/>
      <c r="V4" s="660"/>
      <c r="W4" s="659"/>
      <c r="X4" s="659"/>
      <c r="Y4" s="660"/>
      <c r="Z4" s="660"/>
      <c r="AA4" s="660"/>
      <c r="AB4" s="659"/>
    </row>
    <row r="5" spans="1:28" ht="12.75">
      <c r="A5" s="117" t="s">
        <v>19</v>
      </c>
      <c r="B5" s="650"/>
      <c r="C5" s="650"/>
      <c r="D5" s="650"/>
      <c r="E5" s="650"/>
      <c r="F5" s="661"/>
      <c r="G5" s="650"/>
      <c r="H5" s="650"/>
      <c r="I5" s="650"/>
      <c r="J5" s="661"/>
      <c r="K5" s="655"/>
      <c r="L5" s="655"/>
      <c r="M5" s="655"/>
      <c r="N5" s="655"/>
      <c r="O5" s="661"/>
      <c r="P5" s="107"/>
      <c r="Q5" s="650"/>
      <c r="R5" s="650"/>
      <c r="S5" s="661"/>
      <c r="T5" s="650"/>
      <c r="U5" s="650"/>
      <c r="V5" s="650"/>
      <c r="W5" s="661"/>
      <c r="X5" s="662"/>
      <c r="Y5" s="662"/>
      <c r="Z5" s="655"/>
      <c r="AA5" s="662"/>
      <c r="AB5" s="661"/>
    </row>
    <row r="6" spans="1:28" ht="12.75">
      <c r="A6" s="117" t="s">
        <v>20</v>
      </c>
      <c r="B6" s="650"/>
      <c r="C6" s="650"/>
      <c r="D6" s="650"/>
      <c r="E6" s="650"/>
      <c r="F6" s="661"/>
      <c r="G6" s="650"/>
      <c r="H6" s="650"/>
      <c r="I6" s="650"/>
      <c r="J6" s="661"/>
      <c r="K6" s="650"/>
      <c r="L6" s="650"/>
      <c r="M6" s="650"/>
      <c r="N6" s="650"/>
      <c r="O6" s="661"/>
      <c r="P6" s="107"/>
      <c r="Q6" s="650"/>
      <c r="R6" s="650"/>
      <c r="S6" s="661"/>
      <c r="T6" s="650"/>
      <c r="U6" s="650"/>
      <c r="V6" s="650"/>
      <c r="W6" s="661"/>
      <c r="X6" s="650"/>
      <c r="Y6" s="650"/>
      <c r="Z6" s="655"/>
      <c r="AA6" s="650"/>
      <c r="AB6" s="661"/>
    </row>
    <row r="7" spans="1:28" ht="12.75" customHeight="1">
      <c r="A7" s="119" t="s">
        <v>191</v>
      </c>
      <c r="B7" s="655"/>
      <c r="C7" s="655"/>
      <c r="D7" s="655"/>
      <c r="E7" s="655"/>
      <c r="F7" s="663"/>
      <c r="G7" s="655"/>
      <c r="H7" s="655"/>
      <c r="I7" s="655"/>
      <c r="J7" s="663"/>
      <c r="K7" s="655"/>
      <c r="L7" s="655"/>
      <c r="M7" s="662"/>
      <c r="N7" s="655"/>
      <c r="O7" s="663"/>
      <c r="P7" s="110"/>
      <c r="Q7" s="655"/>
      <c r="R7" s="655"/>
      <c r="S7" s="663"/>
      <c r="T7" s="655"/>
      <c r="U7" s="655"/>
      <c r="V7" s="655"/>
      <c r="W7" s="663"/>
      <c r="X7" s="662"/>
      <c r="Y7" s="662"/>
      <c r="Z7" s="655"/>
      <c r="AA7" s="662"/>
      <c r="AB7" s="663"/>
    </row>
    <row r="8" spans="1:28" ht="12.75">
      <c r="A8" s="106" t="s">
        <v>400</v>
      </c>
      <c r="B8" s="655"/>
      <c r="C8" s="655"/>
      <c r="D8" s="655"/>
      <c r="E8" s="655"/>
      <c r="F8" s="664"/>
      <c r="G8" s="655"/>
      <c r="H8" s="655"/>
      <c r="I8" s="655"/>
      <c r="J8" s="664"/>
      <c r="K8" s="655"/>
      <c r="L8" s="655"/>
      <c r="M8" s="655"/>
      <c r="N8" s="655"/>
      <c r="O8" s="664"/>
      <c r="P8" s="110"/>
      <c r="Q8" s="655"/>
      <c r="R8" s="655"/>
      <c r="S8" s="664"/>
      <c r="T8" s="655"/>
      <c r="U8" s="655"/>
      <c r="V8" s="655"/>
      <c r="W8" s="664"/>
      <c r="X8" s="662"/>
      <c r="Y8" s="662"/>
      <c r="Z8" s="655"/>
      <c r="AA8" s="662"/>
      <c r="AB8" s="664"/>
    </row>
    <row r="9" spans="1:28" ht="12.75">
      <c r="A9" s="106" t="s">
        <v>401</v>
      </c>
      <c r="B9" s="655"/>
      <c r="C9" s="655"/>
      <c r="D9" s="655"/>
      <c r="E9" s="655"/>
      <c r="F9" s="664"/>
      <c r="G9" s="655"/>
      <c r="H9" s="655"/>
      <c r="I9" s="655"/>
      <c r="J9" s="664"/>
      <c r="K9" s="655"/>
      <c r="L9" s="655"/>
      <c r="M9" s="655"/>
      <c r="N9" s="655"/>
      <c r="O9" s="664"/>
      <c r="P9" s="110"/>
      <c r="Q9" s="655"/>
      <c r="R9" s="655"/>
      <c r="S9" s="664"/>
      <c r="T9" s="655"/>
      <c r="U9" s="655"/>
      <c r="V9" s="655"/>
      <c r="W9" s="664"/>
      <c r="X9" s="662"/>
      <c r="Y9" s="662"/>
      <c r="Z9" s="655"/>
      <c r="AA9" s="662"/>
      <c r="AB9" s="664"/>
    </row>
    <row r="10" spans="1:28" ht="12.75">
      <c r="A10" s="106" t="s">
        <v>402</v>
      </c>
      <c r="B10" s="655"/>
      <c r="C10" s="655"/>
      <c r="D10" s="655"/>
      <c r="E10" s="655"/>
      <c r="F10" s="663"/>
      <c r="G10" s="655"/>
      <c r="H10" s="655"/>
      <c r="I10" s="655"/>
      <c r="J10" s="663"/>
      <c r="K10" s="655"/>
      <c r="L10" s="655"/>
      <c r="M10" s="655"/>
      <c r="N10" s="655"/>
      <c r="O10" s="663"/>
      <c r="P10" s="110"/>
      <c r="Q10" s="655"/>
      <c r="R10" s="655"/>
      <c r="S10" s="663"/>
      <c r="T10" s="655"/>
      <c r="U10" s="655"/>
      <c r="V10" s="655"/>
      <c r="W10" s="663"/>
      <c r="X10" s="662"/>
      <c r="Y10" s="662"/>
      <c r="Z10" s="655"/>
      <c r="AA10" s="662"/>
      <c r="AB10" s="663"/>
    </row>
    <row r="11" spans="1:28" ht="12.75">
      <c r="A11" s="106" t="s">
        <v>512</v>
      </c>
      <c r="B11" s="655"/>
      <c r="C11" s="655"/>
      <c r="D11" s="655"/>
      <c r="E11" s="655"/>
      <c r="F11" s="663"/>
      <c r="G11" s="655"/>
      <c r="H11" s="655"/>
      <c r="I11" s="655"/>
      <c r="J11" s="663"/>
      <c r="K11" s="655"/>
      <c r="L11" s="655"/>
      <c r="M11" s="655"/>
      <c r="N11" s="655"/>
      <c r="O11" s="663"/>
      <c r="P11" s="110"/>
      <c r="Q11" s="655"/>
      <c r="R11" s="655"/>
      <c r="S11" s="663"/>
      <c r="T11" s="655"/>
      <c r="U11" s="655"/>
      <c r="V11" s="655"/>
      <c r="W11" s="663"/>
      <c r="X11" s="652"/>
      <c r="Y11" s="655"/>
      <c r="Z11" s="655"/>
      <c r="AA11" s="655"/>
      <c r="AB11" s="663"/>
    </row>
    <row r="12" spans="1:28" ht="12.75">
      <c r="A12" s="120" t="s">
        <v>513</v>
      </c>
      <c r="B12" s="655"/>
      <c r="C12" s="655"/>
      <c r="D12" s="655"/>
      <c r="E12" s="655"/>
      <c r="F12" s="663"/>
      <c r="G12" s="655"/>
      <c r="I12" s="655"/>
      <c r="J12" s="663"/>
      <c r="K12" s="655"/>
      <c r="L12" s="655"/>
      <c r="M12" s="655"/>
      <c r="N12" s="655"/>
      <c r="O12" s="663"/>
      <c r="P12" s="110"/>
      <c r="Q12" s="655"/>
      <c r="R12" s="655"/>
      <c r="S12" s="663"/>
      <c r="T12" s="655"/>
      <c r="U12" s="655"/>
      <c r="V12" s="655"/>
      <c r="W12" s="663"/>
      <c r="X12" s="652"/>
      <c r="Y12" s="655"/>
      <c r="Z12" s="655"/>
      <c r="AA12" s="655"/>
      <c r="AB12" s="663"/>
    </row>
    <row r="13" spans="1:28" ht="12.75">
      <c r="A13" s="120" t="s">
        <v>620</v>
      </c>
      <c r="B13" s="655"/>
      <c r="C13" s="655"/>
      <c r="D13" s="655"/>
      <c r="E13" s="655"/>
      <c r="F13" s="663"/>
      <c r="G13" s="655"/>
      <c r="H13" s="655"/>
      <c r="I13" s="655"/>
      <c r="J13" s="663"/>
      <c r="K13" s="655"/>
      <c r="L13" s="655"/>
      <c r="M13" s="655"/>
      <c r="N13" s="655"/>
      <c r="O13" s="663"/>
      <c r="P13" s="110"/>
      <c r="Q13" s="655"/>
      <c r="R13" s="655"/>
      <c r="S13" s="663"/>
      <c r="T13" s="655"/>
      <c r="U13" s="655"/>
      <c r="V13" s="655"/>
      <c r="W13" s="663"/>
      <c r="X13" s="652"/>
      <c r="Y13" s="655"/>
      <c r="Z13" s="655"/>
      <c r="AA13" s="655"/>
      <c r="AB13" s="663"/>
    </row>
    <row r="14" spans="1:28" ht="12.75">
      <c r="A14" s="40" t="s">
        <v>658</v>
      </c>
      <c r="B14" s="666"/>
      <c r="C14" s="666"/>
      <c r="D14" s="666"/>
      <c r="E14" s="666"/>
      <c r="F14" s="666"/>
      <c r="G14" s="666"/>
      <c r="H14" s="666"/>
      <c r="I14" s="666"/>
      <c r="J14" s="666"/>
      <c r="K14" s="666"/>
      <c r="L14" s="666"/>
      <c r="M14" s="666"/>
      <c r="N14" s="666"/>
      <c r="O14" s="666"/>
      <c r="P14" s="116"/>
      <c r="Q14" s="666"/>
      <c r="R14" s="666"/>
      <c r="S14" s="666"/>
      <c r="T14" s="666"/>
      <c r="U14" s="666"/>
      <c r="V14" s="666"/>
      <c r="W14" s="666"/>
      <c r="X14" s="666"/>
      <c r="Y14" s="666"/>
      <c r="Z14" s="666"/>
      <c r="AA14" s="666"/>
      <c r="AB14" s="666"/>
    </row>
    <row r="15" spans="1:28" ht="12.75">
      <c r="A15" s="120" t="s">
        <v>24</v>
      </c>
      <c r="B15" s="655"/>
      <c r="C15" s="655"/>
      <c r="D15" s="655"/>
      <c r="E15" s="655"/>
      <c r="F15" s="663"/>
      <c r="G15" s="655"/>
      <c r="H15" s="655"/>
      <c r="I15" s="655"/>
      <c r="J15" s="663"/>
      <c r="K15" s="655"/>
      <c r="L15" s="667"/>
      <c r="M15" s="667"/>
      <c r="N15" s="655"/>
      <c r="O15" s="663"/>
      <c r="P15" s="110"/>
      <c r="Q15" s="655"/>
      <c r="R15" s="655"/>
      <c r="S15" s="663"/>
      <c r="T15" s="655"/>
      <c r="U15" s="655"/>
      <c r="V15" s="655"/>
      <c r="W15" s="663"/>
      <c r="X15" s="662"/>
      <c r="Y15" s="662"/>
      <c r="Z15" s="655"/>
      <c r="AA15" s="662"/>
      <c r="AB15" s="663"/>
    </row>
    <row r="16" spans="1:28" ht="12.75" customHeight="1">
      <c r="A16" s="122" t="s">
        <v>514</v>
      </c>
      <c r="B16" s="655"/>
      <c r="C16" s="655"/>
      <c r="D16" s="655"/>
      <c r="E16" s="655"/>
      <c r="F16" s="663"/>
      <c r="G16" s="655"/>
      <c r="H16" s="655"/>
      <c r="I16" s="655"/>
      <c r="J16" s="663"/>
      <c r="K16" s="655"/>
      <c r="L16" s="662"/>
      <c r="M16" s="662"/>
      <c r="N16" s="655"/>
      <c r="O16" s="663"/>
      <c r="P16" s="110"/>
      <c r="Q16" s="655"/>
      <c r="R16" s="655"/>
      <c r="S16" s="663"/>
      <c r="T16" s="655"/>
      <c r="U16" s="655"/>
      <c r="V16" s="655"/>
      <c r="W16" s="663"/>
      <c r="X16" s="662"/>
      <c r="Y16" s="662"/>
      <c r="Z16" s="655"/>
      <c r="AA16" s="662"/>
      <c r="AB16" s="663"/>
    </row>
    <row r="17" spans="1:28" ht="25.5">
      <c r="A17" s="119" t="s">
        <v>624</v>
      </c>
      <c r="B17" s="655"/>
      <c r="C17" s="655"/>
      <c r="D17" s="655"/>
      <c r="E17" s="655"/>
      <c r="F17" s="663"/>
      <c r="G17" s="655"/>
      <c r="H17" s="655"/>
      <c r="I17" s="655"/>
      <c r="J17" s="663"/>
      <c r="K17" s="655"/>
      <c r="L17" s="662"/>
      <c r="M17" s="662"/>
      <c r="N17" s="655"/>
      <c r="O17" s="663"/>
      <c r="P17" s="110"/>
      <c r="Q17" s="655"/>
      <c r="R17" s="655"/>
      <c r="S17" s="663"/>
      <c r="T17" s="655"/>
      <c r="U17" s="655"/>
      <c r="V17" s="655"/>
      <c r="W17" s="663"/>
      <c r="X17" s="662"/>
      <c r="Y17" s="662"/>
      <c r="Z17" s="655"/>
      <c r="AA17" s="662"/>
      <c r="AB17" s="663"/>
    </row>
    <row r="18" spans="1:28" ht="12.75">
      <c r="A18" s="126" t="s">
        <v>480</v>
      </c>
      <c r="B18" s="668"/>
      <c r="C18" s="668"/>
      <c r="D18" s="668"/>
      <c r="E18" s="668"/>
      <c r="F18" s="669"/>
      <c r="G18" s="668"/>
      <c r="H18" s="668"/>
      <c r="I18" s="668"/>
      <c r="J18" s="669"/>
      <c r="K18" s="668"/>
      <c r="L18" s="662"/>
      <c r="M18" s="662"/>
      <c r="N18" s="668"/>
      <c r="O18" s="669"/>
      <c r="P18" s="125"/>
      <c r="Q18" s="668"/>
      <c r="R18" s="668"/>
      <c r="S18" s="669"/>
      <c r="T18" s="668"/>
      <c r="U18" s="668"/>
      <c r="V18" s="668"/>
      <c r="W18" s="669"/>
      <c r="X18" s="662"/>
      <c r="Y18" s="662"/>
      <c r="Z18" s="668"/>
      <c r="AA18" s="670"/>
      <c r="AB18" s="671"/>
    </row>
    <row r="19" spans="1:28" ht="25.5">
      <c r="A19" s="126" t="s">
        <v>27</v>
      </c>
      <c r="B19" s="672"/>
      <c r="C19" s="672"/>
      <c r="D19" s="672"/>
      <c r="E19" s="672"/>
      <c r="F19" s="669"/>
      <c r="G19" s="672"/>
      <c r="H19" s="672"/>
      <c r="I19" s="672"/>
      <c r="J19" s="669"/>
      <c r="K19" s="668"/>
      <c r="L19" s="673"/>
      <c r="M19" s="673"/>
      <c r="N19" s="668"/>
      <c r="O19" s="669"/>
      <c r="P19" s="154"/>
      <c r="Q19" s="672"/>
      <c r="R19" s="672"/>
      <c r="S19" s="669"/>
      <c r="T19" s="672"/>
      <c r="U19" s="672"/>
      <c r="V19" s="672"/>
      <c r="W19" s="669"/>
      <c r="X19" s="673"/>
      <c r="Y19" s="673"/>
      <c r="Z19" s="668"/>
      <c r="AA19" s="673"/>
      <c r="AB19" s="669"/>
    </row>
    <row r="20" spans="1:28" ht="12.75">
      <c r="A20" s="1" t="s">
        <v>472</v>
      </c>
      <c r="B20" s="668"/>
      <c r="C20" s="668"/>
      <c r="D20" s="668"/>
      <c r="E20" s="668"/>
      <c r="F20" s="669"/>
      <c r="G20" s="668"/>
      <c r="H20" s="668"/>
      <c r="I20" s="668"/>
      <c r="J20" s="669"/>
      <c r="K20" s="668"/>
      <c r="L20" s="673"/>
      <c r="M20" s="673"/>
      <c r="N20" s="668"/>
      <c r="O20" s="669"/>
      <c r="P20" s="125"/>
      <c r="Q20" s="668"/>
      <c r="R20" s="668"/>
      <c r="S20" s="669"/>
      <c r="T20" s="668"/>
      <c r="U20" s="668"/>
      <c r="V20" s="668"/>
      <c r="W20" s="669"/>
      <c r="X20" s="673"/>
      <c r="Y20" s="673"/>
      <c r="Z20" s="668"/>
      <c r="AA20" s="673"/>
      <c r="AB20" s="669"/>
    </row>
    <row r="21" spans="1:28" ht="12.75">
      <c r="A21" s="129" t="s">
        <v>31</v>
      </c>
      <c r="B21" s="668"/>
      <c r="C21" s="668"/>
      <c r="D21" s="668"/>
      <c r="E21" s="668"/>
      <c r="F21" s="669"/>
      <c r="G21" s="668"/>
      <c r="H21" s="668"/>
      <c r="I21" s="668"/>
      <c r="J21" s="669"/>
      <c r="K21" s="668"/>
      <c r="L21" s="662"/>
      <c r="M21" s="662"/>
      <c r="N21" s="668"/>
      <c r="O21" s="669"/>
      <c r="P21" s="125">
        <v>11.5</v>
      </c>
      <c r="Q21" s="668"/>
      <c r="R21" s="668"/>
      <c r="S21" s="669"/>
      <c r="T21" s="668"/>
      <c r="U21" s="668"/>
      <c r="V21" s="668"/>
      <c r="W21" s="669"/>
      <c r="X21" s="662"/>
      <c r="Y21" s="662"/>
      <c r="Z21" s="668"/>
      <c r="AA21" s="662"/>
      <c r="AB21" s="669"/>
    </row>
    <row r="22" spans="1:28" ht="12.75">
      <c r="A22" s="129" t="s">
        <v>32</v>
      </c>
      <c r="B22" s="668"/>
      <c r="C22" s="668"/>
      <c r="D22" s="668"/>
      <c r="E22" s="668"/>
      <c r="F22" s="669"/>
      <c r="G22" s="668"/>
      <c r="H22" s="668"/>
      <c r="I22" s="668"/>
      <c r="J22" s="669"/>
      <c r="K22" s="668"/>
      <c r="L22" s="662"/>
      <c r="M22" s="662"/>
      <c r="N22" s="668"/>
      <c r="O22" s="669"/>
      <c r="P22" s="125"/>
      <c r="Q22" s="668"/>
      <c r="R22" s="668"/>
      <c r="S22" s="669"/>
      <c r="T22" s="668"/>
      <c r="U22" s="668"/>
      <c r="V22" s="668"/>
      <c r="W22" s="669"/>
      <c r="X22" s="662"/>
      <c r="Y22" s="662"/>
      <c r="Z22" s="668"/>
      <c r="AA22" s="662"/>
      <c r="AB22" s="669"/>
    </row>
    <row r="23" spans="1:28" ht="12.75">
      <c r="A23" s="129" t="s">
        <v>33</v>
      </c>
      <c r="B23" s="668"/>
      <c r="C23" s="668"/>
      <c r="D23" s="668"/>
      <c r="E23" s="668"/>
      <c r="F23" s="669"/>
      <c r="G23" s="668"/>
      <c r="H23" s="668"/>
      <c r="I23" s="668"/>
      <c r="J23" s="669"/>
      <c r="K23" s="668"/>
      <c r="L23" s="662"/>
      <c r="M23" s="674"/>
      <c r="N23" s="668"/>
      <c r="O23" s="669"/>
      <c r="P23" s="125"/>
      <c r="Q23" s="668"/>
      <c r="R23" s="668"/>
      <c r="S23" s="669"/>
      <c r="T23" s="668"/>
      <c r="U23" s="668"/>
      <c r="V23" s="668"/>
      <c r="W23" s="669"/>
      <c r="X23" s="662"/>
      <c r="Y23" s="674"/>
      <c r="Z23" s="668"/>
      <c r="AA23" s="675"/>
      <c r="AB23" s="669"/>
    </row>
    <row r="24" spans="1:28" ht="25.5">
      <c r="A24" s="126" t="s">
        <v>179</v>
      </c>
      <c r="B24" s="668"/>
      <c r="C24" s="668"/>
      <c r="D24" s="676"/>
      <c r="E24" s="676"/>
      <c r="F24" s="669"/>
      <c r="G24" s="668"/>
      <c r="H24" s="676"/>
      <c r="I24" s="676"/>
      <c r="J24" s="669"/>
      <c r="K24" s="668"/>
      <c r="L24" s="662"/>
      <c r="M24" s="673"/>
      <c r="N24" s="676"/>
      <c r="O24" s="669"/>
      <c r="P24" s="125"/>
      <c r="Q24" s="676"/>
      <c r="R24" s="676"/>
      <c r="S24" s="669"/>
      <c r="T24" s="668"/>
      <c r="U24" s="676"/>
      <c r="V24" s="676"/>
      <c r="W24" s="669"/>
      <c r="X24" s="662"/>
      <c r="Y24" s="673"/>
      <c r="Z24" s="676"/>
      <c r="AA24" s="673"/>
      <c r="AB24" s="669"/>
    </row>
    <row r="25" spans="1:28" ht="12.75">
      <c r="A25" s="129" t="s">
        <v>36</v>
      </c>
      <c r="B25" s="668"/>
      <c r="C25" s="668"/>
      <c r="D25" s="668"/>
      <c r="E25" s="668"/>
      <c r="F25" s="669"/>
      <c r="G25" s="668"/>
      <c r="H25" s="668"/>
      <c r="I25" s="668"/>
      <c r="J25" s="669"/>
      <c r="K25" s="668"/>
      <c r="L25" s="662"/>
      <c r="M25" s="662"/>
      <c r="N25" s="668"/>
      <c r="O25" s="669"/>
      <c r="P25" s="125"/>
      <c r="Q25" s="668"/>
      <c r="R25" s="668"/>
      <c r="S25" s="669"/>
      <c r="T25" s="668"/>
      <c r="U25" s="668"/>
      <c r="V25" s="668"/>
      <c r="W25" s="669"/>
      <c r="X25" s="662"/>
      <c r="Y25" s="662"/>
      <c r="Z25" s="668"/>
      <c r="AA25" s="662"/>
      <c r="AB25" s="669"/>
    </row>
    <row r="26" spans="1:28" ht="12.75">
      <c r="A26" s="129" t="s">
        <v>655</v>
      </c>
      <c r="B26" s="668"/>
      <c r="C26" s="668"/>
      <c r="D26" s="668"/>
      <c r="E26" s="668"/>
      <c r="F26" s="669"/>
      <c r="G26" s="668"/>
      <c r="H26" s="668"/>
      <c r="I26" s="668"/>
      <c r="J26" s="669"/>
      <c r="K26" s="668"/>
      <c r="L26" s="677"/>
      <c r="M26" s="677"/>
      <c r="N26" s="668"/>
      <c r="O26" s="669"/>
      <c r="P26" s="125"/>
      <c r="Q26" s="668"/>
      <c r="R26" s="668"/>
      <c r="S26" s="669"/>
      <c r="T26" s="668"/>
      <c r="U26" s="668"/>
      <c r="V26" s="668"/>
      <c r="W26" s="669"/>
      <c r="X26" s="677"/>
      <c r="Y26" s="677"/>
      <c r="Z26" s="668"/>
      <c r="AA26" s="677"/>
      <c r="AB26" s="678"/>
    </row>
    <row r="27" spans="1:28" ht="15.75">
      <c r="A27" s="12" t="s">
        <v>37</v>
      </c>
      <c r="B27" s="679"/>
      <c r="C27" s="679"/>
      <c r="D27" s="679"/>
      <c r="E27" s="679"/>
      <c r="F27" s="680"/>
      <c r="G27" s="679"/>
      <c r="H27" s="679"/>
      <c r="I27" s="679"/>
      <c r="J27" s="680"/>
      <c r="K27" s="679"/>
      <c r="L27" s="679"/>
      <c r="M27" s="679"/>
      <c r="N27" s="679"/>
      <c r="O27" s="680"/>
      <c r="P27" s="202"/>
      <c r="Q27" s="679"/>
      <c r="R27" s="679"/>
      <c r="S27" s="680"/>
      <c r="T27" s="679"/>
      <c r="U27" s="679"/>
      <c r="V27" s="679"/>
      <c r="W27" s="680"/>
      <c r="X27" s="679"/>
      <c r="Y27" s="679"/>
      <c r="Z27" s="679"/>
      <c r="AA27" s="679"/>
      <c r="AB27" s="681"/>
    </row>
    <row r="28" spans="1:28" ht="15.75">
      <c r="A28" s="12" t="s">
        <v>647</v>
      </c>
      <c r="B28" s="679"/>
      <c r="C28" s="679"/>
      <c r="D28" s="679"/>
      <c r="E28" s="679"/>
      <c r="F28" s="680"/>
      <c r="G28" s="679"/>
      <c r="H28" s="679"/>
      <c r="I28" s="679"/>
      <c r="J28" s="680"/>
      <c r="K28" s="679"/>
      <c r="L28" s="679"/>
      <c r="M28" s="679"/>
      <c r="N28" s="679"/>
      <c r="O28" s="680"/>
      <c r="P28" s="202"/>
      <c r="Q28" s="679"/>
      <c r="R28" s="679"/>
      <c r="S28" s="680"/>
      <c r="T28" s="679"/>
      <c r="U28" s="679"/>
      <c r="V28" s="679"/>
      <c r="W28" s="680"/>
      <c r="X28" s="679"/>
      <c r="Y28" s="679"/>
      <c r="Z28" s="679"/>
      <c r="AA28" s="679"/>
      <c r="AB28" s="681"/>
    </row>
    <row r="29" spans="1:28" ht="15.75">
      <c r="A29" s="12" t="s">
        <v>605</v>
      </c>
      <c r="B29" s="679"/>
      <c r="C29" s="679"/>
      <c r="D29" s="679"/>
      <c r="E29" s="679"/>
      <c r="F29" s="680"/>
      <c r="G29" s="679"/>
      <c r="H29" s="679"/>
      <c r="I29" s="679"/>
      <c r="J29" s="680"/>
      <c r="K29" s="679"/>
      <c r="L29" s="679"/>
      <c r="M29" s="679"/>
      <c r="N29" s="679"/>
      <c r="O29" s="680"/>
      <c r="P29" s="202"/>
      <c r="Q29" s="679"/>
      <c r="R29" s="679"/>
      <c r="S29" s="680"/>
      <c r="T29" s="679"/>
      <c r="U29" s="679"/>
      <c r="V29" s="679"/>
      <c r="W29" s="680"/>
      <c r="X29" s="679"/>
      <c r="Y29" s="679"/>
      <c r="Z29" s="679"/>
      <c r="AA29" s="679"/>
      <c r="AB29" s="681"/>
    </row>
    <row r="30" spans="1:28" ht="12.75">
      <c r="A30" s="106" t="s">
        <v>562</v>
      </c>
      <c r="B30" s="662"/>
      <c r="C30" s="655"/>
      <c r="D30" s="655"/>
      <c r="E30" s="655"/>
      <c r="F30" s="663"/>
      <c r="G30" s="662"/>
      <c r="H30" s="655"/>
      <c r="I30" s="655"/>
      <c r="J30" s="663"/>
      <c r="K30" s="662"/>
      <c r="L30" s="662"/>
      <c r="M30" s="662"/>
      <c r="N30" s="655"/>
      <c r="O30" s="663"/>
      <c r="P30" s="110"/>
      <c r="Q30" s="655"/>
      <c r="R30" s="655"/>
      <c r="S30" s="663"/>
      <c r="T30" s="655"/>
      <c r="U30" s="655"/>
      <c r="V30" s="655"/>
      <c r="W30" s="663"/>
      <c r="X30" s="662"/>
      <c r="Y30" s="662"/>
      <c r="Z30" s="655"/>
      <c r="AA30" s="662"/>
      <c r="AB30" s="663"/>
    </row>
    <row r="31" spans="1:28" ht="12.75">
      <c r="A31" s="106" t="s">
        <v>563</v>
      </c>
      <c r="B31" s="682"/>
      <c r="C31" s="682"/>
      <c r="D31" s="682"/>
      <c r="E31" s="682"/>
      <c r="F31" s="683"/>
      <c r="G31" s="682"/>
      <c r="H31" s="682"/>
      <c r="I31" s="682"/>
      <c r="J31" s="683"/>
      <c r="K31" s="682"/>
      <c r="L31" s="682"/>
      <c r="M31" s="682"/>
      <c r="N31" s="682"/>
      <c r="O31" s="683"/>
      <c r="P31" s="30"/>
      <c r="Q31" s="682"/>
      <c r="R31" s="682"/>
      <c r="S31" s="683"/>
      <c r="T31" s="682"/>
      <c r="U31" s="682"/>
      <c r="V31" s="682"/>
      <c r="W31" s="683"/>
      <c r="X31" s="682"/>
      <c r="Y31" s="682"/>
      <c r="Z31" s="682"/>
      <c r="AA31" s="682"/>
      <c r="AB31" s="683"/>
    </row>
    <row r="32" spans="1:28" ht="12.75">
      <c r="A32" s="106" t="s">
        <v>602</v>
      </c>
      <c r="B32" s="682"/>
      <c r="C32" s="682"/>
      <c r="D32" s="682"/>
      <c r="E32" s="682"/>
      <c r="F32" s="683"/>
      <c r="G32" s="682"/>
      <c r="H32" s="682"/>
      <c r="I32" s="682"/>
      <c r="J32" s="683"/>
      <c r="K32" s="682"/>
      <c r="L32" s="682"/>
      <c r="M32" s="682"/>
      <c r="N32" s="682"/>
      <c r="O32" s="683"/>
      <c r="P32" s="30"/>
      <c r="Q32" s="682"/>
      <c r="R32" s="682"/>
      <c r="S32" s="683"/>
      <c r="T32" s="682"/>
      <c r="U32" s="682"/>
      <c r="V32" s="682"/>
      <c r="W32" s="683"/>
      <c r="X32" s="682"/>
      <c r="Y32" s="682"/>
      <c r="Z32" s="682"/>
      <c r="AA32" s="682"/>
      <c r="AB32" s="683"/>
    </row>
    <row r="33" spans="1:256" ht="12.75">
      <c r="A33" s="33" t="s">
        <v>646</v>
      </c>
      <c r="B33" s="684"/>
      <c r="C33" s="684"/>
      <c r="D33" s="684"/>
      <c r="E33" s="684"/>
      <c r="F33" s="684"/>
      <c r="G33" s="684"/>
      <c r="H33" s="684"/>
      <c r="I33" s="684"/>
      <c r="J33" s="684"/>
      <c r="K33" s="684"/>
      <c r="L33" s="684"/>
      <c r="M33" s="684"/>
      <c r="N33" s="684"/>
      <c r="O33" s="684"/>
      <c r="P33" s="33"/>
      <c r="Q33" s="684"/>
      <c r="R33" s="684"/>
      <c r="S33" s="684"/>
      <c r="T33" s="684"/>
      <c r="U33" s="684"/>
      <c r="V33" s="684"/>
      <c r="W33" s="684"/>
      <c r="X33" s="684"/>
      <c r="Y33" s="684"/>
      <c r="Z33" s="684"/>
      <c r="AA33" s="684"/>
      <c r="AB33" s="684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  <c r="BA33" s="33"/>
      <c r="BB33" s="33"/>
      <c r="BC33" s="33"/>
      <c r="BD33" s="33"/>
      <c r="BE33" s="33"/>
      <c r="BF33" s="33"/>
      <c r="BG33" s="33"/>
      <c r="BH33" s="33"/>
      <c r="BI33" s="33"/>
      <c r="BJ33" s="33"/>
      <c r="BK33" s="33"/>
      <c r="BL33" s="33"/>
      <c r="BM33" s="33"/>
      <c r="BN33" s="33"/>
      <c r="BO33" s="33"/>
      <c r="BP33" s="33"/>
      <c r="BQ33" s="33"/>
      <c r="BR33" s="33"/>
      <c r="BS33" s="33"/>
      <c r="BT33" s="33"/>
      <c r="BU33" s="33"/>
      <c r="BV33" s="33"/>
      <c r="BW33" s="33"/>
      <c r="BX33" s="33"/>
      <c r="BY33" s="33"/>
      <c r="BZ33" s="33"/>
      <c r="CA33" s="33"/>
      <c r="CB33" s="33"/>
      <c r="CC33" s="33"/>
      <c r="CD33" s="33"/>
      <c r="CE33" s="33"/>
      <c r="CF33" s="33"/>
      <c r="CG33" s="33"/>
      <c r="CH33" s="33"/>
      <c r="CI33" s="33"/>
      <c r="CJ33" s="33"/>
      <c r="CK33" s="33"/>
      <c r="CL33" s="33"/>
      <c r="CM33" s="33"/>
      <c r="CN33" s="33"/>
      <c r="CO33" s="33"/>
      <c r="CP33" s="33"/>
      <c r="CQ33" s="33"/>
      <c r="CR33" s="33"/>
      <c r="CS33" s="33"/>
      <c r="CT33" s="33"/>
      <c r="CU33" s="33"/>
      <c r="CV33" s="33"/>
      <c r="CW33" s="33"/>
      <c r="CX33" s="33"/>
      <c r="CY33" s="33"/>
      <c r="CZ33" s="33"/>
      <c r="DA33" s="33"/>
      <c r="DB33" s="33"/>
      <c r="DC33" s="33"/>
      <c r="DD33" s="33"/>
      <c r="DE33" s="33"/>
      <c r="DF33" s="33"/>
      <c r="DG33" s="33"/>
      <c r="DH33" s="33"/>
      <c r="DI33" s="33"/>
      <c r="DJ33" s="33"/>
      <c r="DK33" s="33"/>
      <c r="DL33" s="33"/>
      <c r="DM33" s="33"/>
      <c r="DN33" s="33"/>
      <c r="DO33" s="33"/>
      <c r="DP33" s="33"/>
      <c r="DQ33" s="33"/>
      <c r="DR33" s="33"/>
      <c r="DS33" s="33"/>
      <c r="DT33" s="33"/>
      <c r="DU33" s="33"/>
      <c r="DV33" s="33"/>
      <c r="DW33" s="33"/>
      <c r="DX33" s="33"/>
      <c r="DY33" s="33"/>
      <c r="DZ33" s="33"/>
      <c r="EA33" s="33"/>
      <c r="EB33" s="33"/>
      <c r="EC33" s="33"/>
      <c r="ED33" s="33"/>
      <c r="EE33" s="33"/>
      <c r="EF33" s="33"/>
      <c r="EG33" s="33"/>
      <c r="EH33" s="33"/>
      <c r="EI33" s="33"/>
      <c r="EJ33" s="33"/>
      <c r="EK33" s="33"/>
      <c r="EL33" s="33"/>
      <c r="EM33" s="33"/>
      <c r="EN33" s="33"/>
      <c r="EO33" s="33"/>
      <c r="EP33" s="33"/>
      <c r="EQ33" s="33"/>
      <c r="ER33" s="33"/>
      <c r="ES33" s="33"/>
      <c r="ET33" s="33"/>
      <c r="EU33" s="33"/>
      <c r="EV33" s="33"/>
      <c r="EW33" s="33"/>
      <c r="EX33" s="33"/>
      <c r="EY33" s="33"/>
      <c r="EZ33" s="33"/>
      <c r="FA33" s="33"/>
      <c r="FB33" s="33"/>
      <c r="FC33" s="33"/>
      <c r="FD33" s="33"/>
      <c r="FE33" s="33"/>
      <c r="FF33" s="33"/>
      <c r="FG33" s="33"/>
      <c r="FH33" s="33"/>
      <c r="FI33" s="33"/>
      <c r="FJ33" s="33"/>
      <c r="FK33" s="33"/>
      <c r="FL33" s="33"/>
      <c r="FM33" s="33"/>
      <c r="FN33" s="33"/>
      <c r="FO33" s="33"/>
      <c r="FP33" s="33"/>
      <c r="FQ33" s="33"/>
      <c r="FR33" s="33"/>
      <c r="FS33" s="33"/>
      <c r="FT33" s="33"/>
      <c r="FU33" s="33"/>
      <c r="FV33" s="33"/>
      <c r="FW33" s="33"/>
      <c r="FX33" s="33"/>
      <c r="FY33" s="33"/>
      <c r="FZ33" s="33"/>
      <c r="GA33" s="33"/>
      <c r="GB33" s="33"/>
      <c r="GC33" s="33"/>
      <c r="GD33" s="33"/>
      <c r="GE33" s="33"/>
      <c r="GF33" s="33"/>
      <c r="GG33" s="33"/>
      <c r="GH33" s="33"/>
      <c r="GI33" s="33"/>
      <c r="GJ33" s="33"/>
      <c r="GK33" s="33"/>
      <c r="GL33" s="33"/>
      <c r="GM33" s="33"/>
      <c r="GN33" s="33"/>
      <c r="GO33" s="33"/>
      <c r="GP33" s="33"/>
      <c r="GQ33" s="33"/>
      <c r="GR33" s="33"/>
      <c r="GS33" s="33"/>
      <c r="GT33" s="33"/>
      <c r="GU33" s="33"/>
      <c r="GV33" s="33"/>
      <c r="GW33" s="33"/>
      <c r="GX33" s="33"/>
      <c r="GY33" s="33"/>
      <c r="GZ33" s="33"/>
      <c r="HA33" s="33"/>
      <c r="HB33" s="33"/>
      <c r="HC33" s="33"/>
      <c r="HD33" s="33"/>
      <c r="HE33" s="33"/>
      <c r="HF33" s="33"/>
      <c r="HG33" s="33"/>
      <c r="HH33" s="33"/>
      <c r="HI33" s="33"/>
      <c r="HJ33" s="33"/>
      <c r="HK33" s="33"/>
      <c r="HL33" s="33"/>
      <c r="HM33" s="33"/>
      <c r="HN33" s="33"/>
      <c r="HO33" s="33"/>
      <c r="HP33" s="33"/>
      <c r="HQ33" s="33"/>
      <c r="HR33" s="33"/>
      <c r="HS33" s="33"/>
      <c r="HT33" s="33"/>
      <c r="HU33" s="33"/>
      <c r="HV33" s="33"/>
      <c r="HW33" s="33"/>
      <c r="HX33" s="33"/>
      <c r="HY33" s="33"/>
      <c r="HZ33" s="33"/>
      <c r="IA33" s="33"/>
      <c r="IB33" s="33"/>
      <c r="IC33" s="33"/>
      <c r="ID33" s="33"/>
      <c r="IE33" s="33"/>
      <c r="IF33" s="33"/>
      <c r="IG33" s="33"/>
      <c r="IH33" s="33"/>
      <c r="II33" s="33"/>
      <c r="IJ33" s="33"/>
      <c r="IK33" s="33"/>
      <c r="IL33" s="33"/>
      <c r="IM33" s="33"/>
      <c r="IN33" s="33"/>
      <c r="IO33" s="33"/>
      <c r="IP33" s="33"/>
      <c r="IQ33" s="33"/>
      <c r="IR33" s="33"/>
      <c r="IS33" s="33"/>
      <c r="IT33" s="33"/>
      <c r="IU33" s="33"/>
      <c r="IV33" s="33"/>
    </row>
    <row r="34" spans="1:28" ht="12.75">
      <c r="A34" s="106" t="s">
        <v>38</v>
      </c>
      <c r="B34" s="685"/>
      <c r="C34" s="685"/>
      <c r="D34" s="682"/>
      <c r="E34" s="685"/>
      <c r="F34" s="683"/>
      <c r="G34" s="685"/>
      <c r="H34" s="682"/>
      <c r="I34" s="685"/>
      <c r="J34" s="683"/>
      <c r="K34" s="685"/>
      <c r="L34" s="682"/>
      <c r="M34" s="682"/>
      <c r="N34" s="685"/>
      <c r="O34" s="683"/>
      <c r="P34" s="121">
        <v>11.5</v>
      </c>
      <c r="Q34" s="682"/>
      <c r="R34" s="685">
        <v>8</v>
      </c>
      <c r="S34" s="683"/>
      <c r="T34" s="685"/>
      <c r="U34" s="682"/>
      <c r="V34" s="685"/>
      <c r="W34" s="683"/>
      <c r="X34" s="682"/>
      <c r="Y34" s="682"/>
      <c r="Z34" s="685"/>
      <c r="AA34" s="682"/>
      <c r="AB34" s="683"/>
    </row>
    <row r="35" spans="1:28" ht="12.75">
      <c r="A35" s="133" t="s">
        <v>148</v>
      </c>
      <c r="B35" s="646" t="s">
        <v>564</v>
      </c>
      <c r="C35" s="686"/>
      <c r="D35" s="686"/>
      <c r="E35" s="686"/>
      <c r="F35" s="686"/>
      <c r="G35" s="686"/>
      <c r="H35" s="686"/>
      <c r="I35" s="686"/>
      <c r="J35" s="686"/>
      <c r="K35" s="686"/>
      <c r="L35" s="686"/>
      <c r="M35" s="686"/>
      <c r="N35" s="686"/>
      <c r="O35" s="686"/>
      <c r="P35" s="134"/>
      <c r="Q35" s="686"/>
      <c r="R35" s="686"/>
      <c r="S35" s="686"/>
      <c r="T35" s="686"/>
      <c r="U35" s="686"/>
      <c r="V35" s="686"/>
      <c r="W35" s="686"/>
      <c r="X35" s="686"/>
      <c r="Y35" s="686"/>
      <c r="Z35" s="686"/>
      <c r="AA35" s="686"/>
      <c r="AB35" s="687"/>
    </row>
    <row r="36" spans="1:28" ht="12.75">
      <c r="A36" s="62" t="s">
        <v>149</v>
      </c>
      <c r="B36" s="688"/>
      <c r="C36" s="688"/>
      <c r="D36" s="688"/>
      <c r="E36" s="688"/>
      <c r="F36" s="688"/>
      <c r="G36" s="688"/>
      <c r="H36" s="688"/>
      <c r="I36" s="688"/>
      <c r="J36" s="688"/>
      <c r="K36" s="688"/>
      <c r="L36" s="688"/>
      <c r="M36" s="688"/>
      <c r="N36" s="688"/>
      <c r="O36" s="688"/>
      <c r="P36" s="135"/>
      <c r="Q36" s="688"/>
      <c r="R36" s="688"/>
      <c r="S36" s="688"/>
      <c r="T36" s="688"/>
      <c r="U36" s="688"/>
      <c r="V36" s="688"/>
      <c r="W36" s="688"/>
      <c r="X36" s="688"/>
      <c r="Y36" s="688"/>
      <c r="Z36" s="688"/>
      <c r="AA36" s="688"/>
      <c r="AB36" s="689"/>
    </row>
    <row r="37" spans="1:28" ht="12.75">
      <c r="A37" s="117" t="s">
        <v>42</v>
      </c>
      <c r="B37" s="650"/>
      <c r="C37" s="650"/>
      <c r="D37" s="650"/>
      <c r="E37" s="650"/>
      <c r="F37" s="690"/>
      <c r="G37" s="650"/>
      <c r="H37" s="650"/>
      <c r="I37" s="650"/>
      <c r="J37" s="690"/>
      <c r="K37" s="650"/>
      <c r="L37" s="650"/>
      <c r="M37" s="650"/>
      <c r="N37" s="650"/>
      <c r="O37" s="690"/>
      <c r="P37" s="107"/>
      <c r="Q37" s="650"/>
      <c r="R37" s="650"/>
      <c r="S37" s="690"/>
      <c r="T37" s="650"/>
      <c r="U37" s="650"/>
      <c r="V37" s="650"/>
      <c r="W37" s="690"/>
      <c r="X37" s="677"/>
      <c r="Y37" s="677"/>
      <c r="Z37" s="650"/>
      <c r="AA37" s="677"/>
      <c r="AB37" s="690"/>
    </row>
    <row r="38" spans="1:28" ht="12.75">
      <c r="A38" s="106" t="s">
        <v>43</v>
      </c>
      <c r="B38" s="655"/>
      <c r="C38" s="655"/>
      <c r="D38" s="655"/>
      <c r="E38" s="655"/>
      <c r="F38" s="663"/>
      <c r="G38" s="655"/>
      <c r="H38" s="655"/>
      <c r="I38" s="655"/>
      <c r="J38" s="663"/>
      <c r="K38" s="655"/>
      <c r="L38" s="655"/>
      <c r="M38" s="655"/>
      <c r="N38" s="655"/>
      <c r="O38" s="663"/>
      <c r="P38" s="110"/>
      <c r="Q38" s="655"/>
      <c r="R38" s="655"/>
      <c r="S38" s="663"/>
      <c r="T38" s="655"/>
      <c r="U38" s="655"/>
      <c r="V38" s="655"/>
      <c r="W38" s="663"/>
      <c r="X38" s="662"/>
      <c r="Y38" s="662"/>
      <c r="Z38" s="655"/>
      <c r="AA38" s="662"/>
      <c r="AB38" s="663"/>
    </row>
    <row r="39" spans="1:28" ht="12.75">
      <c r="A39" s="106" t="s">
        <v>572</v>
      </c>
      <c r="B39" s="655"/>
      <c r="C39" s="655"/>
      <c r="D39" s="655"/>
      <c r="E39" s="655"/>
      <c r="F39" s="663"/>
      <c r="G39" s="655"/>
      <c r="H39" s="655"/>
      <c r="I39" s="655"/>
      <c r="J39" s="663"/>
      <c r="K39" s="655"/>
      <c r="L39" s="655"/>
      <c r="M39" s="655"/>
      <c r="N39" s="655"/>
      <c r="O39" s="663"/>
      <c r="P39" s="110"/>
      <c r="Q39" s="655"/>
      <c r="R39" s="655"/>
      <c r="S39" s="663"/>
      <c r="T39" s="655"/>
      <c r="U39" s="655"/>
      <c r="V39" s="655"/>
      <c r="W39" s="663"/>
      <c r="X39" s="655"/>
      <c r="Y39" s="655"/>
      <c r="Z39" s="655"/>
      <c r="AA39" s="655"/>
      <c r="AB39" s="663"/>
    </row>
    <row r="40" spans="1:28" ht="12.75">
      <c r="A40" s="2" t="s">
        <v>442</v>
      </c>
      <c r="B40" s="655"/>
      <c r="C40" s="655"/>
      <c r="D40" s="655"/>
      <c r="E40" s="655"/>
      <c r="F40" s="661"/>
      <c r="G40" s="655"/>
      <c r="H40" s="655"/>
      <c r="I40" s="655"/>
      <c r="J40" s="661"/>
      <c r="K40" s="655"/>
      <c r="L40" s="655"/>
      <c r="M40" s="655"/>
      <c r="N40" s="655"/>
      <c r="O40" s="661"/>
      <c r="P40" s="110"/>
      <c r="Q40" s="655"/>
      <c r="R40" s="655"/>
      <c r="S40" s="661"/>
      <c r="T40" s="655"/>
      <c r="U40" s="655"/>
      <c r="V40" s="655"/>
      <c r="W40" s="661"/>
      <c r="X40" s="655"/>
      <c r="Y40" s="655"/>
      <c r="Z40" s="655"/>
      <c r="AA40" s="655"/>
      <c r="AB40" s="661"/>
    </row>
    <row r="41" spans="1:28" ht="12.75">
      <c r="A41" s="106" t="s">
        <v>44</v>
      </c>
      <c r="B41" s="655"/>
      <c r="C41" s="655"/>
      <c r="D41" s="655"/>
      <c r="E41" s="655"/>
      <c r="F41" s="661"/>
      <c r="G41" s="655"/>
      <c r="H41" s="655"/>
      <c r="I41" s="655"/>
      <c r="J41" s="661"/>
      <c r="K41" s="655"/>
      <c r="L41" s="655"/>
      <c r="M41" s="655"/>
      <c r="N41" s="655"/>
      <c r="O41" s="661"/>
      <c r="P41" s="110"/>
      <c r="Q41" s="655"/>
      <c r="R41" s="655"/>
      <c r="S41" s="661"/>
      <c r="T41" s="655"/>
      <c r="U41" s="655"/>
      <c r="V41" s="655"/>
      <c r="W41" s="661"/>
      <c r="X41" s="655"/>
      <c r="Y41" s="655"/>
      <c r="Z41" s="655"/>
      <c r="AA41" s="655"/>
      <c r="AB41" s="661"/>
    </row>
    <row r="42" spans="1:28" ht="12.75">
      <c r="A42" s="106" t="s">
        <v>45</v>
      </c>
      <c r="B42" s="655"/>
      <c r="C42" s="655"/>
      <c r="D42" s="655"/>
      <c r="E42" s="655"/>
      <c r="F42" s="663"/>
      <c r="G42" s="655"/>
      <c r="H42" s="655"/>
      <c r="I42" s="655"/>
      <c r="J42" s="663"/>
      <c r="K42" s="655"/>
      <c r="L42" s="655"/>
      <c r="M42" s="655"/>
      <c r="N42" s="655"/>
      <c r="O42" s="663"/>
      <c r="P42" s="110"/>
      <c r="Q42" s="655"/>
      <c r="R42" s="655"/>
      <c r="S42" s="663"/>
      <c r="T42" s="655"/>
      <c r="U42" s="655"/>
      <c r="V42" s="655"/>
      <c r="W42" s="663"/>
      <c r="X42" s="662"/>
      <c r="Y42" s="662"/>
      <c r="Z42" s="655"/>
      <c r="AA42" s="662"/>
      <c r="AB42" s="663"/>
    </row>
    <row r="43" spans="1:28" ht="12.75">
      <c r="A43" s="120" t="s">
        <v>46</v>
      </c>
      <c r="B43" s="685"/>
      <c r="C43" s="685"/>
      <c r="D43" s="685"/>
      <c r="E43" s="685"/>
      <c r="F43" s="683"/>
      <c r="G43" s="685"/>
      <c r="H43" s="685"/>
      <c r="I43" s="685"/>
      <c r="J43" s="683"/>
      <c r="K43" s="685"/>
      <c r="L43" s="685"/>
      <c r="M43" s="685"/>
      <c r="N43" s="685"/>
      <c r="O43" s="683"/>
      <c r="P43" s="121"/>
      <c r="Q43" s="685"/>
      <c r="R43" s="685"/>
      <c r="S43" s="683"/>
      <c r="T43" s="685"/>
      <c r="U43" s="685"/>
      <c r="V43" s="685"/>
      <c r="W43" s="683"/>
      <c r="X43" s="682"/>
      <c r="Y43" s="682"/>
      <c r="Z43" s="685"/>
      <c r="AA43" s="682"/>
      <c r="AB43" s="683"/>
    </row>
    <row r="44" spans="1:28" ht="12.75">
      <c r="A44" s="106" t="s">
        <v>734</v>
      </c>
      <c r="B44" s="655"/>
      <c r="C44" s="655"/>
      <c r="D44" s="655"/>
      <c r="E44" s="655"/>
      <c r="F44" s="663"/>
      <c r="G44" s="655"/>
      <c r="H44" s="655"/>
      <c r="I44" s="655"/>
      <c r="J44" s="663"/>
      <c r="K44" s="655"/>
      <c r="L44" s="655"/>
      <c r="M44" s="655"/>
      <c r="N44" s="655"/>
      <c r="O44" s="663"/>
      <c r="P44" s="110"/>
      <c r="Q44" s="655">
        <v>1500</v>
      </c>
      <c r="R44" s="655"/>
      <c r="S44" s="663"/>
      <c r="T44" s="655"/>
      <c r="U44" s="655"/>
      <c r="V44" s="655"/>
      <c r="W44" s="663"/>
      <c r="X44" s="662"/>
      <c r="Y44" s="662"/>
      <c r="Z44" s="655"/>
      <c r="AA44" s="662"/>
      <c r="AB44" s="663"/>
    </row>
    <row r="45" spans="1:28" ht="12.75">
      <c r="A45" s="41" t="s">
        <v>47</v>
      </c>
      <c r="B45" s="686"/>
      <c r="C45" s="686"/>
      <c r="D45" s="686"/>
      <c r="E45" s="686"/>
      <c r="F45" s="686"/>
      <c r="G45" s="686"/>
      <c r="H45" s="686"/>
      <c r="I45" s="686"/>
      <c r="J45" s="686"/>
      <c r="K45" s="686"/>
      <c r="L45" s="686"/>
      <c r="M45" s="686"/>
      <c r="N45" s="686"/>
      <c r="O45" s="686"/>
      <c r="P45" s="134"/>
      <c r="Q45" s="686"/>
      <c r="R45" s="686"/>
      <c r="S45" s="686"/>
      <c r="T45" s="686"/>
      <c r="U45" s="686"/>
      <c r="V45" s="686"/>
      <c r="W45" s="686"/>
      <c r="X45" s="686"/>
      <c r="Y45" s="686"/>
      <c r="Z45" s="686"/>
      <c r="AA45" s="686"/>
      <c r="AB45" s="687"/>
    </row>
    <row r="46" spans="1:28" ht="12.75">
      <c r="A46" s="117"/>
      <c r="B46" s="650"/>
      <c r="C46" s="650"/>
      <c r="D46" s="650"/>
      <c r="E46" s="650"/>
      <c r="F46" s="690"/>
      <c r="G46" s="650"/>
      <c r="H46" s="650"/>
      <c r="I46" s="650"/>
      <c r="J46" s="690"/>
      <c r="K46" s="650"/>
      <c r="L46" s="677"/>
      <c r="M46" s="677"/>
      <c r="N46" s="650"/>
      <c r="O46" s="690"/>
      <c r="P46" s="107"/>
      <c r="Q46" s="650"/>
      <c r="R46" s="650"/>
      <c r="S46" s="690"/>
      <c r="T46" s="650"/>
      <c r="U46" s="650"/>
      <c r="V46" s="650"/>
      <c r="W46" s="690"/>
      <c r="X46" s="677"/>
      <c r="Y46" s="677"/>
      <c r="Z46" s="650"/>
      <c r="AA46" s="677"/>
      <c r="AB46" s="690"/>
    </row>
    <row r="47" spans="1:28" ht="12.75">
      <c r="A47" s="120" t="s">
        <v>24</v>
      </c>
      <c r="B47" s="655"/>
      <c r="C47" s="655"/>
      <c r="D47" s="655"/>
      <c r="E47" s="655"/>
      <c r="F47" s="663"/>
      <c r="G47" s="655"/>
      <c r="H47" s="655"/>
      <c r="I47" s="655"/>
      <c r="J47" s="663"/>
      <c r="K47" s="655"/>
      <c r="L47" s="667"/>
      <c r="M47" s="667"/>
      <c r="N47" s="655"/>
      <c r="O47" s="663"/>
      <c r="P47" s="110"/>
      <c r="Q47" s="655"/>
      <c r="R47" s="655"/>
      <c r="S47" s="663"/>
      <c r="T47" s="655"/>
      <c r="U47" s="655"/>
      <c r="V47" s="655"/>
      <c r="W47" s="663"/>
      <c r="X47" s="662"/>
      <c r="Y47" s="662"/>
      <c r="Z47" s="655"/>
      <c r="AA47" s="662"/>
      <c r="AB47" s="663"/>
    </row>
    <row r="48" spans="1:28" ht="12.75">
      <c r="A48" s="102" t="s">
        <v>518</v>
      </c>
      <c r="B48" s="655"/>
      <c r="C48" s="655"/>
      <c r="D48" s="655"/>
      <c r="E48" s="655"/>
      <c r="F48" s="663"/>
      <c r="G48" s="655"/>
      <c r="H48" s="655"/>
      <c r="I48" s="655"/>
      <c r="J48" s="663"/>
      <c r="K48" s="655"/>
      <c r="L48" s="662"/>
      <c r="M48" s="662"/>
      <c r="N48" s="655"/>
      <c r="O48" s="663"/>
      <c r="P48" s="110"/>
      <c r="Q48" s="655"/>
      <c r="R48" s="655"/>
      <c r="S48" s="663"/>
      <c r="T48" s="655"/>
      <c r="U48" s="655"/>
      <c r="V48" s="655"/>
      <c r="W48" s="663"/>
      <c r="X48" s="662"/>
      <c r="Y48" s="662"/>
      <c r="Z48" s="655"/>
      <c r="AA48" s="662"/>
      <c r="AB48" s="663"/>
    </row>
    <row r="49" spans="1:28" ht="12.75">
      <c r="A49" s="214" t="s">
        <v>49</v>
      </c>
      <c r="B49" s="655"/>
      <c r="C49" s="655"/>
      <c r="D49" s="655"/>
      <c r="E49" s="655"/>
      <c r="F49" s="663"/>
      <c r="G49" s="655"/>
      <c r="H49" s="655"/>
      <c r="I49" s="655"/>
      <c r="J49" s="663"/>
      <c r="K49" s="655"/>
      <c r="L49" s="662"/>
      <c r="M49" s="662"/>
      <c r="N49" s="655"/>
      <c r="O49" s="663"/>
      <c r="P49" s="110"/>
      <c r="Q49" s="655"/>
      <c r="R49" s="655"/>
      <c r="S49" s="663"/>
      <c r="T49" s="655"/>
      <c r="U49" s="655"/>
      <c r="V49" s="655"/>
      <c r="W49" s="663"/>
      <c r="X49" s="662"/>
      <c r="Y49" s="662"/>
      <c r="Z49" s="655"/>
      <c r="AA49" s="662"/>
      <c r="AB49" s="663"/>
    </row>
    <row r="50" spans="1:28" ht="12.75">
      <c r="A50" s="106" t="s">
        <v>404</v>
      </c>
      <c r="B50" s="655"/>
      <c r="C50" s="655"/>
      <c r="D50" s="655"/>
      <c r="E50" s="655"/>
      <c r="F50" s="663"/>
      <c r="G50" s="655"/>
      <c r="H50" s="655"/>
      <c r="I50" s="655"/>
      <c r="J50" s="663"/>
      <c r="K50" s="655"/>
      <c r="L50" s="662"/>
      <c r="M50" s="662"/>
      <c r="N50" s="655"/>
      <c r="O50" s="663"/>
      <c r="P50" s="110"/>
      <c r="Q50" s="655"/>
      <c r="R50" s="655"/>
      <c r="S50" s="663"/>
      <c r="T50" s="655"/>
      <c r="U50" s="655"/>
      <c r="V50" s="655"/>
      <c r="W50" s="663"/>
      <c r="X50" s="662"/>
      <c r="Y50" s="662"/>
      <c r="Z50" s="655"/>
      <c r="AA50" s="662"/>
      <c r="AB50" s="663"/>
    </row>
    <row r="51" spans="1:28" ht="12.75">
      <c r="A51" s="136" t="s">
        <v>483</v>
      </c>
      <c r="B51" s="655"/>
      <c r="C51" s="655"/>
      <c r="D51" s="655"/>
      <c r="E51" s="655"/>
      <c r="F51" s="663"/>
      <c r="G51" s="655"/>
      <c r="H51" s="655"/>
      <c r="I51" s="655"/>
      <c r="J51" s="663"/>
      <c r="K51" s="655"/>
      <c r="L51" s="662"/>
      <c r="M51" s="662"/>
      <c r="N51" s="655"/>
      <c r="O51" s="663"/>
      <c r="P51" s="110"/>
      <c r="Q51" s="655"/>
      <c r="R51" s="655"/>
      <c r="S51" s="663"/>
      <c r="T51" s="655"/>
      <c r="U51" s="655"/>
      <c r="V51" s="655"/>
      <c r="W51" s="663"/>
      <c r="X51" s="662"/>
      <c r="Y51" s="662"/>
      <c r="Z51" s="655"/>
      <c r="AA51" s="662"/>
      <c r="AB51" s="663"/>
    </row>
    <row r="52" spans="1:28" ht="12.75">
      <c r="A52" s="106" t="s">
        <v>52</v>
      </c>
      <c r="B52" s="655"/>
      <c r="C52" s="655"/>
      <c r="D52" s="655"/>
      <c r="E52" s="655"/>
      <c r="F52" s="663"/>
      <c r="G52" s="655"/>
      <c r="H52" s="655"/>
      <c r="I52" s="655"/>
      <c r="J52" s="663"/>
      <c r="K52" s="655"/>
      <c r="L52" s="662"/>
      <c r="M52" s="662"/>
      <c r="N52" s="655"/>
      <c r="O52" s="663"/>
      <c r="P52" s="110"/>
      <c r="Q52" s="655"/>
      <c r="R52" s="655"/>
      <c r="S52" s="663"/>
      <c r="T52" s="655"/>
      <c r="U52" s="655"/>
      <c r="V52" s="655"/>
      <c r="W52" s="663"/>
      <c r="X52" s="662"/>
      <c r="Y52" s="662"/>
      <c r="Z52" s="655"/>
      <c r="AA52" s="662"/>
      <c r="AB52" s="663"/>
    </row>
    <row r="53" spans="1:28" ht="12.75">
      <c r="A53" s="106" t="s">
        <v>53</v>
      </c>
      <c r="B53" s="655"/>
      <c r="C53" s="655"/>
      <c r="D53" s="655"/>
      <c r="E53" s="655"/>
      <c r="F53" s="663"/>
      <c r="G53" s="655"/>
      <c r="H53" s="655"/>
      <c r="I53" s="655"/>
      <c r="J53" s="663"/>
      <c r="K53" s="655"/>
      <c r="L53" s="662"/>
      <c r="M53" s="662"/>
      <c r="N53" s="655"/>
      <c r="O53" s="663"/>
      <c r="P53" s="110"/>
      <c r="Q53" s="655"/>
      <c r="R53" s="655"/>
      <c r="S53" s="663"/>
      <c r="T53" s="655"/>
      <c r="U53" s="655"/>
      <c r="V53" s="655"/>
      <c r="W53" s="663"/>
      <c r="X53" s="662"/>
      <c r="Y53" s="662"/>
      <c r="Z53" s="655"/>
      <c r="AA53" s="662"/>
      <c r="AB53" s="663"/>
    </row>
    <row r="54" spans="1:28" ht="12.75">
      <c r="A54" s="2" t="s">
        <v>54</v>
      </c>
      <c r="B54" s="655"/>
      <c r="C54" s="655"/>
      <c r="D54" s="655"/>
      <c r="E54" s="655"/>
      <c r="F54" s="663"/>
      <c r="G54" s="655"/>
      <c r="H54" s="655"/>
      <c r="I54" s="655"/>
      <c r="J54" s="663"/>
      <c r="K54" s="655"/>
      <c r="L54" s="655"/>
      <c r="M54" s="655"/>
      <c r="N54" s="655"/>
      <c r="O54" s="663"/>
      <c r="P54" s="110"/>
      <c r="Q54" s="655"/>
      <c r="R54" s="655"/>
      <c r="S54" s="663"/>
      <c r="T54" s="655"/>
      <c r="U54" s="655"/>
      <c r="V54" s="655"/>
      <c r="W54" s="663"/>
      <c r="X54" s="655"/>
      <c r="Y54" s="655"/>
      <c r="Z54" s="655"/>
      <c r="AA54" s="662"/>
      <c r="AB54" s="663"/>
    </row>
    <row r="55" spans="1:28" ht="12.75">
      <c r="A55" s="2" t="s">
        <v>55</v>
      </c>
      <c r="B55" s="655"/>
      <c r="C55" s="655"/>
      <c r="D55" s="655"/>
      <c r="E55" s="655"/>
      <c r="F55" s="663"/>
      <c r="G55" s="655"/>
      <c r="H55" s="655"/>
      <c r="I55" s="655"/>
      <c r="J55" s="663"/>
      <c r="K55" s="655"/>
      <c r="L55" s="662"/>
      <c r="M55" s="662"/>
      <c r="N55" s="655"/>
      <c r="O55" s="663"/>
      <c r="P55" s="110"/>
      <c r="Q55" s="655"/>
      <c r="R55" s="655"/>
      <c r="S55" s="663"/>
      <c r="T55" s="655"/>
      <c r="U55" s="655"/>
      <c r="V55" s="655"/>
      <c r="W55" s="663"/>
      <c r="X55" s="662"/>
      <c r="Y55" s="662"/>
      <c r="Z55" s="655"/>
      <c r="AA55" s="662"/>
      <c r="AB55" s="663"/>
    </row>
    <row r="56" spans="1:28" ht="12.75">
      <c r="A56" s="17" t="s">
        <v>56</v>
      </c>
      <c r="B56" s="655"/>
      <c r="C56" s="655"/>
      <c r="D56" s="655"/>
      <c r="E56" s="655"/>
      <c r="F56" s="663"/>
      <c r="G56" s="655"/>
      <c r="H56" s="655"/>
      <c r="I56" s="655"/>
      <c r="J56" s="663"/>
      <c r="K56" s="655"/>
      <c r="L56" s="662"/>
      <c r="M56" s="662"/>
      <c r="N56" s="655"/>
      <c r="O56" s="663"/>
      <c r="P56" s="110"/>
      <c r="Q56" s="655"/>
      <c r="R56" s="655"/>
      <c r="S56" s="663"/>
      <c r="T56" s="655"/>
      <c r="U56" s="655"/>
      <c r="V56" s="655"/>
      <c r="W56" s="663"/>
      <c r="X56" s="662"/>
      <c r="Y56" s="662"/>
      <c r="Z56" s="655"/>
      <c r="AA56" s="662"/>
      <c r="AB56" s="663"/>
    </row>
    <row r="57" spans="1:28" ht="12.75">
      <c r="A57" s="106" t="s">
        <v>57</v>
      </c>
      <c r="B57" s="655"/>
      <c r="C57" s="655"/>
      <c r="D57" s="655"/>
      <c r="E57" s="655"/>
      <c r="F57" s="663"/>
      <c r="G57" s="655"/>
      <c r="H57" s="655"/>
      <c r="I57" s="655"/>
      <c r="J57" s="663"/>
      <c r="K57" s="655"/>
      <c r="L57" s="662"/>
      <c r="M57" s="662"/>
      <c r="N57" s="655"/>
      <c r="O57" s="663"/>
      <c r="P57" s="110"/>
      <c r="Q57" s="655"/>
      <c r="R57" s="655"/>
      <c r="S57" s="663"/>
      <c r="T57" s="655"/>
      <c r="U57" s="655"/>
      <c r="V57" s="655"/>
      <c r="W57" s="663"/>
      <c r="X57" s="662"/>
      <c r="Y57" s="662"/>
      <c r="Z57" s="655"/>
      <c r="AA57" s="662"/>
      <c r="AB57" s="663"/>
    </row>
    <row r="58" spans="1:28" ht="12.75">
      <c r="A58" s="120" t="s">
        <v>621</v>
      </c>
      <c r="B58" s="685"/>
      <c r="C58" s="685"/>
      <c r="D58" s="685"/>
      <c r="E58" s="685"/>
      <c r="F58" s="683"/>
      <c r="G58" s="685"/>
      <c r="H58" s="685"/>
      <c r="I58" s="685"/>
      <c r="J58" s="683"/>
      <c r="K58" s="685"/>
      <c r="L58" s="685"/>
      <c r="M58" s="685"/>
      <c r="N58" s="685"/>
      <c r="O58" s="683"/>
      <c r="P58" s="121"/>
      <c r="Q58" s="685"/>
      <c r="R58" s="685"/>
      <c r="S58" s="683"/>
      <c r="T58" s="685"/>
      <c r="U58" s="685"/>
      <c r="V58" s="685"/>
      <c r="W58" s="683"/>
      <c r="X58" s="691"/>
      <c r="Y58" s="685"/>
      <c r="Z58" s="685"/>
      <c r="AA58" s="685"/>
      <c r="AB58" s="683"/>
    </row>
    <row r="59" spans="1:28" ht="12.75">
      <c r="A59" s="41" t="s">
        <v>58</v>
      </c>
      <c r="B59" s="686"/>
      <c r="C59" s="686"/>
      <c r="D59" s="686"/>
      <c r="E59" s="686"/>
      <c r="F59" s="686"/>
      <c r="G59" s="686"/>
      <c r="H59" s="686"/>
      <c r="I59" s="686"/>
      <c r="J59" s="686"/>
      <c r="K59" s="686"/>
      <c r="L59" s="686"/>
      <c r="M59" s="686"/>
      <c r="N59" s="686"/>
      <c r="O59" s="686"/>
      <c r="P59" s="134"/>
      <c r="Q59" s="686"/>
      <c r="R59" s="686"/>
      <c r="S59" s="686"/>
      <c r="T59" s="686"/>
      <c r="U59" s="686"/>
      <c r="V59" s="686"/>
      <c r="W59" s="686"/>
      <c r="X59" s="686"/>
      <c r="Y59" s="686"/>
      <c r="Z59" s="686"/>
      <c r="AA59" s="686"/>
      <c r="AB59" s="687"/>
    </row>
    <row r="60" spans="1:28" ht="12.75">
      <c r="A60" s="117" t="s">
        <v>197</v>
      </c>
      <c r="B60" s="650"/>
      <c r="C60" s="650"/>
      <c r="D60" s="650"/>
      <c r="E60" s="650"/>
      <c r="F60" s="690"/>
      <c r="G60" s="650"/>
      <c r="H60" s="650"/>
      <c r="I60" s="650"/>
      <c r="J60" s="690"/>
      <c r="K60" s="650"/>
      <c r="L60" s="665">
        <v>1274</v>
      </c>
      <c r="M60" s="650"/>
      <c r="N60" s="650"/>
      <c r="O60" s="690"/>
      <c r="P60" s="107"/>
      <c r="Q60" s="650">
        <v>2275</v>
      </c>
      <c r="R60" s="650"/>
      <c r="S60" s="690"/>
      <c r="T60" s="650"/>
      <c r="U60" s="650">
        <v>2002</v>
      </c>
      <c r="V60" s="650"/>
      <c r="W60" s="690"/>
      <c r="X60" s="662"/>
      <c r="Y60" s="650">
        <v>2093</v>
      </c>
      <c r="Z60" s="650"/>
      <c r="AA60" s="650"/>
      <c r="AB60" s="690"/>
    </row>
    <row r="61" spans="1:28" ht="12.75">
      <c r="A61" s="106" t="s">
        <v>198</v>
      </c>
      <c r="B61" s="655"/>
      <c r="C61" s="655"/>
      <c r="D61" s="655"/>
      <c r="E61" s="655"/>
      <c r="F61" s="663"/>
      <c r="G61" s="655"/>
      <c r="H61" s="655"/>
      <c r="I61" s="655"/>
      <c r="J61" s="663"/>
      <c r="K61" s="655"/>
      <c r="L61" s="655"/>
      <c r="M61" s="655"/>
      <c r="N61" s="655"/>
      <c r="O61" s="663"/>
      <c r="P61" s="110"/>
      <c r="Q61" s="655"/>
      <c r="R61" s="655"/>
      <c r="S61" s="663"/>
      <c r="T61" s="655"/>
      <c r="U61" s="655"/>
      <c r="V61" s="655"/>
      <c r="W61" s="663"/>
      <c r="X61" s="662"/>
      <c r="Y61" s="655"/>
      <c r="Z61" s="655"/>
      <c r="AA61" s="655"/>
      <c r="AB61" s="663"/>
    </row>
    <row r="62" spans="1:28" ht="12.75">
      <c r="A62" s="106" t="s">
        <v>199</v>
      </c>
      <c r="B62" s="655"/>
      <c r="C62" s="655"/>
      <c r="D62" s="655"/>
      <c r="E62" s="655"/>
      <c r="F62" s="663"/>
      <c r="G62" s="655"/>
      <c r="H62" s="655"/>
      <c r="I62" s="655"/>
      <c r="J62" s="663"/>
      <c r="K62" s="655"/>
      <c r="L62" s="655"/>
      <c r="M62" s="655"/>
      <c r="N62" s="655"/>
      <c r="O62" s="663"/>
      <c r="P62" s="110"/>
      <c r="Q62" s="655"/>
      <c r="R62" s="655"/>
      <c r="S62" s="663"/>
      <c r="T62" s="655"/>
      <c r="U62" s="655"/>
      <c r="V62" s="655"/>
      <c r="W62" s="663"/>
      <c r="X62" s="662"/>
      <c r="Y62" s="655"/>
      <c r="Z62" s="655"/>
      <c r="AA62" s="655"/>
      <c r="AB62" s="663"/>
    </row>
    <row r="63" spans="1:28" ht="12.75">
      <c r="A63" s="106" t="s">
        <v>200</v>
      </c>
      <c r="B63" s="655"/>
      <c r="C63" s="655"/>
      <c r="D63" s="655"/>
      <c r="E63" s="655"/>
      <c r="F63" s="663"/>
      <c r="G63" s="655"/>
      <c r="H63" s="655"/>
      <c r="I63" s="655"/>
      <c r="J63" s="663"/>
      <c r="K63" s="655"/>
      <c r="L63" s="655"/>
      <c r="M63" s="655"/>
      <c r="N63" s="655"/>
      <c r="O63" s="663"/>
      <c r="P63" s="110"/>
      <c r="Q63" s="655"/>
      <c r="R63" s="655"/>
      <c r="S63" s="663"/>
      <c r="T63" s="655"/>
      <c r="U63" s="655"/>
      <c r="V63" s="655"/>
      <c r="W63" s="663"/>
      <c r="X63" s="662"/>
      <c r="Y63" s="655"/>
      <c r="Z63" s="655"/>
      <c r="AA63" s="655"/>
      <c r="AB63" s="663"/>
    </row>
    <row r="64" spans="1:28" ht="12.75">
      <c r="A64" s="106" t="s">
        <v>457</v>
      </c>
      <c r="B64" s="655"/>
      <c r="C64" s="655"/>
      <c r="D64" s="655"/>
      <c r="E64" s="655"/>
      <c r="F64" s="663"/>
      <c r="G64" s="655"/>
      <c r="H64" s="655"/>
      <c r="I64" s="655"/>
      <c r="J64" s="663"/>
      <c r="K64" s="655"/>
      <c r="L64" s="655"/>
      <c r="M64" s="655"/>
      <c r="N64" s="655"/>
      <c r="O64" s="663"/>
      <c r="P64" s="110"/>
      <c r="Q64" s="655"/>
      <c r="R64" s="655"/>
      <c r="S64" s="663"/>
      <c r="T64" s="655"/>
      <c r="U64" s="655"/>
      <c r="V64" s="655"/>
      <c r="W64" s="663"/>
      <c r="X64" s="662"/>
      <c r="Y64" s="655"/>
      <c r="Z64" s="655"/>
      <c r="AA64" s="655"/>
      <c r="AB64" s="663"/>
    </row>
    <row r="65" spans="1:28" ht="12.75">
      <c r="A65" s="106" t="s">
        <v>202</v>
      </c>
      <c r="B65" s="655"/>
      <c r="C65" s="655"/>
      <c r="D65" s="655"/>
      <c r="E65" s="655"/>
      <c r="F65" s="663"/>
      <c r="G65" s="655"/>
      <c r="H65" s="655"/>
      <c r="I65" s="655"/>
      <c r="J65" s="663"/>
      <c r="K65" s="655"/>
      <c r="L65" s="655"/>
      <c r="M65" s="655"/>
      <c r="N65" s="655"/>
      <c r="O65" s="663"/>
      <c r="P65" s="110"/>
      <c r="Q65" s="655"/>
      <c r="R65" s="655"/>
      <c r="S65" s="663"/>
      <c r="T65" s="655"/>
      <c r="U65" s="655"/>
      <c r="V65" s="655"/>
      <c r="W65" s="663"/>
      <c r="X65" s="662"/>
      <c r="Y65" s="655"/>
      <c r="Z65" s="655"/>
      <c r="AA65" s="655"/>
      <c r="AB65" s="663"/>
    </row>
    <row r="66" spans="1:28" ht="12.75">
      <c r="A66" s="106" t="s">
        <v>456</v>
      </c>
      <c r="B66" s="655"/>
      <c r="C66" s="655"/>
      <c r="D66" s="655"/>
      <c r="E66" s="655"/>
      <c r="F66" s="663"/>
      <c r="G66" s="655"/>
      <c r="H66" s="655"/>
      <c r="I66" s="655"/>
      <c r="J66" s="663"/>
      <c r="K66" s="655"/>
      <c r="L66" s="655"/>
      <c r="M66" s="655"/>
      <c r="N66" s="655"/>
      <c r="O66" s="663"/>
      <c r="P66" s="110"/>
      <c r="Q66" s="655"/>
      <c r="R66" s="655"/>
      <c r="S66" s="663"/>
      <c r="T66" s="655"/>
      <c r="U66" s="655"/>
      <c r="V66" s="655"/>
      <c r="W66" s="663"/>
      <c r="X66" s="662"/>
      <c r="Y66" s="655"/>
      <c r="Z66" s="655"/>
      <c r="AA66" s="655"/>
      <c r="AB66" s="663"/>
    </row>
    <row r="67" spans="1:28" ht="12.75">
      <c r="A67" s="106" t="s">
        <v>204</v>
      </c>
      <c r="B67" s="655"/>
      <c r="C67" s="655"/>
      <c r="D67" s="655"/>
      <c r="E67" s="655"/>
      <c r="F67" s="663"/>
      <c r="G67" s="655"/>
      <c r="H67" s="655"/>
      <c r="I67" s="655"/>
      <c r="J67" s="663"/>
      <c r="K67" s="655"/>
      <c r="L67" s="655"/>
      <c r="M67" s="655"/>
      <c r="N67" s="655"/>
      <c r="O67" s="663"/>
      <c r="P67" s="110"/>
      <c r="Q67" s="655"/>
      <c r="R67" s="655"/>
      <c r="S67" s="663"/>
      <c r="T67" s="655"/>
      <c r="U67" s="655"/>
      <c r="V67" s="655"/>
      <c r="W67" s="663"/>
      <c r="X67" s="662"/>
      <c r="Y67" s="655"/>
      <c r="Z67" s="655"/>
      <c r="AA67" s="655"/>
      <c r="AB67" s="663"/>
    </row>
    <row r="68" spans="1:28" ht="12.75">
      <c r="A68" s="106" t="s">
        <v>205</v>
      </c>
      <c r="B68" s="655"/>
      <c r="C68" s="655"/>
      <c r="D68" s="655"/>
      <c r="E68" s="655"/>
      <c r="F68" s="663"/>
      <c r="G68" s="655"/>
      <c r="H68" s="655"/>
      <c r="I68" s="655"/>
      <c r="J68" s="663"/>
      <c r="K68" s="655"/>
      <c r="L68" s="655"/>
      <c r="M68" s="655"/>
      <c r="N68" s="655"/>
      <c r="O68" s="663"/>
      <c r="P68" s="110"/>
      <c r="Q68" s="655"/>
      <c r="R68" s="655"/>
      <c r="S68" s="663"/>
      <c r="T68" s="655"/>
      <c r="U68" s="655"/>
      <c r="V68" s="655"/>
      <c r="W68" s="663"/>
      <c r="X68" s="662"/>
      <c r="Y68" s="655"/>
      <c r="Z68" s="655"/>
      <c r="AA68" s="655"/>
      <c r="AB68" s="663"/>
    </row>
    <row r="69" spans="1:28" ht="12.75">
      <c r="A69" s="106" t="s">
        <v>206</v>
      </c>
      <c r="B69" s="655"/>
      <c r="C69" s="655"/>
      <c r="D69" s="655"/>
      <c r="E69" s="655"/>
      <c r="F69" s="663"/>
      <c r="G69" s="655"/>
      <c r="H69" s="655"/>
      <c r="I69" s="655"/>
      <c r="J69" s="663"/>
      <c r="K69" s="655"/>
      <c r="L69" s="655"/>
      <c r="M69" s="655"/>
      <c r="N69" s="655"/>
      <c r="O69" s="663"/>
      <c r="P69" s="110"/>
      <c r="Q69" s="655"/>
      <c r="R69" s="655"/>
      <c r="S69" s="663"/>
      <c r="T69" s="655"/>
      <c r="U69" s="655"/>
      <c r="V69" s="655"/>
      <c r="W69" s="663"/>
      <c r="X69" s="662"/>
      <c r="Y69" s="655"/>
      <c r="Z69" s="655"/>
      <c r="AA69" s="655"/>
      <c r="AB69" s="663"/>
    </row>
    <row r="70" spans="1:28" ht="15.75">
      <c r="A70" s="56" t="s">
        <v>59</v>
      </c>
      <c r="B70" s="692"/>
      <c r="C70" s="692"/>
      <c r="D70" s="692"/>
      <c r="E70" s="692"/>
      <c r="F70" s="692"/>
      <c r="G70" s="692"/>
      <c r="H70" s="692"/>
      <c r="I70" s="692"/>
      <c r="J70" s="692"/>
      <c r="K70" s="692"/>
      <c r="L70" s="692"/>
      <c r="M70" s="692"/>
      <c r="N70" s="692"/>
      <c r="O70" s="692"/>
      <c r="P70" s="137"/>
      <c r="Q70" s="692"/>
      <c r="R70" s="692"/>
      <c r="S70" s="692"/>
      <c r="T70" s="692"/>
      <c r="U70" s="692"/>
      <c r="V70" s="692"/>
      <c r="W70" s="692"/>
      <c r="X70" s="692"/>
      <c r="Y70" s="692"/>
      <c r="Z70" s="692"/>
      <c r="AA70" s="692"/>
      <c r="AB70" s="693"/>
    </row>
    <row r="71" spans="1:28" ht="12.75">
      <c r="A71" s="41" t="s">
        <v>60</v>
      </c>
      <c r="B71" s="686"/>
      <c r="C71" s="686"/>
      <c r="D71" s="686"/>
      <c r="E71" s="686"/>
      <c r="F71" s="686"/>
      <c r="G71" s="686"/>
      <c r="H71" s="686"/>
      <c r="I71" s="686"/>
      <c r="J71" s="686"/>
      <c r="K71" s="686"/>
      <c r="L71" s="686"/>
      <c r="M71" s="686"/>
      <c r="N71" s="686"/>
      <c r="O71" s="686"/>
      <c r="P71" s="134"/>
      <c r="Q71" s="686"/>
      <c r="R71" s="686"/>
      <c r="S71" s="686"/>
      <c r="T71" s="686"/>
      <c r="U71" s="686"/>
      <c r="V71" s="686"/>
      <c r="W71" s="686"/>
      <c r="X71" s="686"/>
      <c r="Y71" s="686"/>
      <c r="Z71" s="686"/>
      <c r="AA71" s="686"/>
      <c r="AB71" s="687"/>
    </row>
    <row r="72" spans="1:28" ht="12.75">
      <c r="A72" s="117" t="s">
        <v>211</v>
      </c>
      <c r="B72" s="650"/>
      <c r="C72" s="650"/>
      <c r="D72" s="650"/>
      <c r="E72" s="650"/>
      <c r="F72" s="690"/>
      <c r="G72" s="650"/>
      <c r="H72" s="650"/>
      <c r="I72" s="650"/>
      <c r="J72" s="690"/>
      <c r="K72" s="650"/>
      <c r="L72" s="677">
        <v>273</v>
      </c>
      <c r="M72" s="677"/>
      <c r="N72" s="650"/>
      <c r="O72" s="690"/>
      <c r="P72" s="107"/>
      <c r="Q72" s="650">
        <v>273</v>
      </c>
      <c r="R72" s="650"/>
      <c r="S72" s="690"/>
      <c r="T72" s="650"/>
      <c r="U72" s="650">
        <v>546</v>
      </c>
      <c r="V72" s="650"/>
      <c r="W72" s="690"/>
      <c r="X72" s="677"/>
      <c r="Y72" s="677">
        <v>546</v>
      </c>
      <c r="Z72" s="650"/>
      <c r="AA72" s="650"/>
      <c r="AB72" s="690"/>
    </row>
    <row r="73" spans="1:28" ht="12.75">
      <c r="A73" s="106" t="s">
        <v>207</v>
      </c>
      <c r="B73" s="655"/>
      <c r="C73" s="655"/>
      <c r="D73" s="655"/>
      <c r="E73" s="655"/>
      <c r="F73" s="663"/>
      <c r="G73" s="655"/>
      <c r="H73" s="655"/>
      <c r="I73" s="655"/>
      <c r="J73" s="663"/>
      <c r="K73" s="655"/>
      <c r="L73" s="662"/>
      <c r="M73" s="662"/>
      <c r="N73" s="655"/>
      <c r="O73" s="663"/>
      <c r="P73" s="110"/>
      <c r="Q73" s="655"/>
      <c r="R73" s="655"/>
      <c r="S73" s="663"/>
      <c r="T73" s="655"/>
      <c r="U73" s="655"/>
      <c r="V73" s="655"/>
      <c r="W73" s="663"/>
      <c r="X73" s="662"/>
      <c r="Y73" s="662"/>
      <c r="Z73" s="655"/>
      <c r="AA73" s="655"/>
      <c r="AB73" s="663"/>
    </row>
    <row r="74" spans="1:28" ht="12.75">
      <c r="A74" s="2" t="s">
        <v>475</v>
      </c>
      <c r="B74" s="655"/>
      <c r="C74" s="655"/>
      <c r="D74" s="655"/>
      <c r="E74" s="655"/>
      <c r="F74" s="663"/>
      <c r="G74" s="655"/>
      <c r="H74" s="655"/>
      <c r="I74" s="655"/>
      <c r="J74" s="663"/>
      <c r="K74" s="655"/>
      <c r="L74" s="662"/>
      <c r="M74" s="662"/>
      <c r="N74" s="655"/>
      <c r="O74" s="663"/>
      <c r="P74" s="110"/>
      <c r="Q74" s="655"/>
      <c r="R74" s="655"/>
      <c r="S74" s="663"/>
      <c r="T74" s="655"/>
      <c r="U74" s="655"/>
      <c r="V74" s="655"/>
      <c r="W74" s="663"/>
      <c r="X74" s="662"/>
      <c r="Y74" s="662"/>
      <c r="Z74" s="655"/>
      <c r="AA74" s="655"/>
      <c r="AB74" s="663"/>
    </row>
    <row r="75" spans="1:28" ht="12.75">
      <c r="A75" s="106" t="s">
        <v>208</v>
      </c>
      <c r="B75" s="655"/>
      <c r="C75" s="655"/>
      <c r="D75" s="655"/>
      <c r="E75" s="655"/>
      <c r="F75" s="663"/>
      <c r="G75" s="655"/>
      <c r="H75" s="655"/>
      <c r="I75" s="655"/>
      <c r="J75" s="663"/>
      <c r="K75" s="655"/>
      <c r="L75" s="655"/>
      <c r="M75" s="655"/>
      <c r="N75" s="655"/>
      <c r="O75" s="663"/>
      <c r="P75" s="110"/>
      <c r="Q75" s="655"/>
      <c r="R75" s="655"/>
      <c r="S75" s="663"/>
      <c r="T75" s="655"/>
      <c r="U75" s="655"/>
      <c r="V75" s="655"/>
      <c r="W75" s="663"/>
      <c r="X75" s="652"/>
      <c r="Y75" s="655"/>
      <c r="Z75" s="655"/>
      <c r="AA75" s="655"/>
      <c r="AB75" s="663"/>
    </row>
    <row r="76" spans="1:28" ht="12.75">
      <c r="A76" s="106" t="s">
        <v>209</v>
      </c>
      <c r="B76" s="655"/>
      <c r="C76" s="655"/>
      <c r="D76" s="655"/>
      <c r="E76" s="655"/>
      <c r="F76" s="663"/>
      <c r="G76" s="655"/>
      <c r="H76" s="655"/>
      <c r="I76" s="655"/>
      <c r="J76" s="663"/>
      <c r="K76" s="655"/>
      <c r="L76" s="655"/>
      <c r="M76" s="655"/>
      <c r="N76" s="655"/>
      <c r="O76" s="663"/>
      <c r="P76" s="110"/>
      <c r="Q76" s="655"/>
      <c r="R76" s="655"/>
      <c r="S76" s="663"/>
      <c r="T76" s="655"/>
      <c r="U76" s="655"/>
      <c r="V76" s="655"/>
      <c r="W76" s="663"/>
      <c r="X76" s="652"/>
      <c r="Y76" s="655"/>
      <c r="Z76" s="655"/>
      <c r="AA76" s="655"/>
      <c r="AB76" s="663"/>
    </row>
    <row r="77" spans="1:28" ht="12.75">
      <c r="A77" s="106" t="s">
        <v>210</v>
      </c>
      <c r="B77" s="655"/>
      <c r="C77" s="655"/>
      <c r="D77" s="655"/>
      <c r="E77" s="655"/>
      <c r="F77" s="663"/>
      <c r="G77" s="655"/>
      <c r="H77" s="655"/>
      <c r="I77" s="655"/>
      <c r="J77" s="663"/>
      <c r="K77" s="655"/>
      <c r="L77" s="655"/>
      <c r="M77" s="655"/>
      <c r="N77" s="655"/>
      <c r="O77" s="663"/>
      <c r="P77" s="110"/>
      <c r="Q77" s="655"/>
      <c r="R77" s="655"/>
      <c r="S77" s="663"/>
      <c r="T77" s="655"/>
      <c r="U77" s="655"/>
      <c r="V77" s="655"/>
      <c r="W77" s="663"/>
      <c r="X77" s="652"/>
      <c r="Y77" s="655"/>
      <c r="Z77" s="655"/>
      <c r="AA77" s="655"/>
      <c r="AB77" s="663"/>
    </row>
    <row r="78" spans="1:28" ht="12.75">
      <c r="A78" s="120"/>
      <c r="B78" s="685"/>
      <c r="C78" s="685"/>
      <c r="D78" s="685"/>
      <c r="E78" s="685"/>
      <c r="F78" s="683"/>
      <c r="G78" s="685"/>
      <c r="H78" s="685"/>
      <c r="I78" s="685"/>
      <c r="J78" s="683"/>
      <c r="K78" s="685"/>
      <c r="L78" s="685"/>
      <c r="M78" s="685"/>
      <c r="N78" s="685"/>
      <c r="O78" s="683"/>
      <c r="P78" s="121"/>
      <c r="Q78" s="685"/>
      <c r="R78" s="685"/>
      <c r="S78" s="683"/>
      <c r="T78" s="685"/>
      <c r="U78" s="685"/>
      <c r="V78" s="685"/>
      <c r="W78" s="683"/>
      <c r="X78" s="691"/>
      <c r="Y78" s="685"/>
      <c r="Z78" s="685"/>
      <c r="AA78" s="685"/>
      <c r="AB78" s="683"/>
    </row>
    <row r="79" spans="1:28" ht="12.75">
      <c r="A79" s="41" t="s">
        <v>61</v>
      </c>
      <c r="B79" s="686"/>
      <c r="C79" s="686"/>
      <c r="D79" s="686"/>
      <c r="E79" s="686"/>
      <c r="F79" s="686"/>
      <c r="G79" s="686"/>
      <c r="H79" s="686"/>
      <c r="I79" s="686"/>
      <c r="J79" s="686"/>
      <c r="K79" s="686"/>
      <c r="L79" s="686"/>
      <c r="M79" s="686"/>
      <c r="N79" s="686"/>
      <c r="O79" s="686"/>
      <c r="P79" s="134"/>
      <c r="Q79" s="686"/>
      <c r="R79" s="686"/>
      <c r="S79" s="686"/>
      <c r="T79" s="686"/>
      <c r="U79" s="686"/>
      <c r="V79" s="686"/>
      <c r="W79" s="686"/>
      <c r="X79" s="686"/>
      <c r="Y79" s="686"/>
      <c r="Z79" s="686"/>
      <c r="AA79" s="686"/>
      <c r="AB79" s="687"/>
    </row>
    <row r="80" spans="1:28" ht="12.75">
      <c r="A80" s="117" t="s">
        <v>213</v>
      </c>
      <c r="B80" s="650"/>
      <c r="C80" s="650"/>
      <c r="D80" s="650"/>
      <c r="E80" s="650"/>
      <c r="F80" s="690"/>
      <c r="G80" s="650"/>
      <c r="H80" s="650"/>
      <c r="I80" s="650"/>
      <c r="J80" s="690"/>
      <c r="K80" s="650"/>
      <c r="L80" s="650"/>
      <c r="M80" s="650"/>
      <c r="N80" s="650"/>
      <c r="O80" s="690"/>
      <c r="P80" s="107"/>
      <c r="Q80" s="650"/>
      <c r="R80" s="650"/>
      <c r="S80" s="690"/>
      <c r="T80" s="650"/>
      <c r="U80" s="650"/>
      <c r="V80" s="650"/>
      <c r="W80" s="690"/>
      <c r="X80" s="651"/>
      <c r="Y80" s="650"/>
      <c r="Z80" s="650"/>
      <c r="AA80" s="650"/>
      <c r="AB80" s="690"/>
    </row>
    <row r="81" spans="1:28" ht="12.75">
      <c r="A81" s="106" t="s">
        <v>62</v>
      </c>
      <c r="B81" s="655"/>
      <c r="C81" s="655"/>
      <c r="D81" s="655"/>
      <c r="E81" s="655"/>
      <c r="F81" s="663"/>
      <c r="G81" s="655"/>
      <c r="H81" s="655"/>
      <c r="I81" s="655"/>
      <c r="J81" s="663"/>
      <c r="K81" s="655"/>
      <c r="L81" s="655"/>
      <c r="M81" s="655"/>
      <c r="N81" s="655"/>
      <c r="O81" s="663"/>
      <c r="P81" s="110"/>
      <c r="Q81" s="655"/>
      <c r="R81" s="655"/>
      <c r="S81" s="663"/>
      <c r="T81" s="655"/>
      <c r="U81" s="655"/>
      <c r="V81" s="655"/>
      <c r="W81" s="663"/>
      <c r="X81" s="652"/>
      <c r="Y81" s="655"/>
      <c r="Z81" s="655"/>
      <c r="AA81" s="655"/>
      <c r="AB81" s="663"/>
    </row>
    <row r="82" spans="1:28" ht="12.75">
      <c r="A82" s="106" t="s">
        <v>63</v>
      </c>
      <c r="B82" s="655"/>
      <c r="C82" s="655"/>
      <c r="D82" s="655"/>
      <c r="E82" s="655"/>
      <c r="F82" s="663"/>
      <c r="G82" s="655"/>
      <c r="H82" s="655"/>
      <c r="I82" s="655"/>
      <c r="J82" s="663"/>
      <c r="K82" s="655"/>
      <c r="L82" s="655"/>
      <c r="M82" s="655"/>
      <c r="N82" s="655"/>
      <c r="O82" s="663"/>
      <c r="P82" s="110"/>
      <c r="Q82" s="655"/>
      <c r="R82" s="655"/>
      <c r="S82" s="663"/>
      <c r="T82" s="655"/>
      <c r="U82" s="655"/>
      <c r="V82" s="655"/>
      <c r="W82" s="663"/>
      <c r="X82" s="652"/>
      <c r="Y82" s="655"/>
      <c r="Z82" s="655"/>
      <c r="AA82" s="655"/>
      <c r="AB82" s="663"/>
    </row>
    <row r="83" spans="1:28" ht="12.75">
      <c r="A83" s="106" t="s">
        <v>64</v>
      </c>
      <c r="B83" s="655"/>
      <c r="C83" s="655"/>
      <c r="D83" s="655"/>
      <c r="E83" s="655"/>
      <c r="F83" s="663"/>
      <c r="G83" s="655"/>
      <c r="H83" s="655"/>
      <c r="I83" s="655"/>
      <c r="J83" s="663"/>
      <c r="K83" s="655"/>
      <c r="L83" s="655"/>
      <c r="M83" s="655"/>
      <c r="N83" s="655"/>
      <c r="O83" s="663"/>
      <c r="P83" s="110"/>
      <c r="Q83" s="655"/>
      <c r="R83" s="655"/>
      <c r="S83" s="663"/>
      <c r="T83" s="655"/>
      <c r="U83" s="655"/>
      <c r="V83" s="655"/>
      <c r="W83" s="663"/>
      <c r="X83" s="652"/>
      <c r="Y83" s="655"/>
      <c r="Z83" s="655"/>
      <c r="AA83" s="655"/>
      <c r="AB83" s="663"/>
    </row>
    <row r="84" spans="1:28" ht="12.75">
      <c r="A84" s="133"/>
      <c r="B84" s="655"/>
      <c r="C84" s="655"/>
      <c r="D84" s="655"/>
      <c r="E84" s="655"/>
      <c r="F84" s="663"/>
      <c r="G84" s="655"/>
      <c r="H84" s="655"/>
      <c r="I84" s="655"/>
      <c r="J84" s="663"/>
      <c r="K84" s="655"/>
      <c r="L84" s="655"/>
      <c r="M84" s="655"/>
      <c r="N84" s="655"/>
      <c r="O84" s="663"/>
      <c r="P84" s="110"/>
      <c r="Q84" s="655"/>
      <c r="R84" s="655"/>
      <c r="S84" s="663"/>
      <c r="T84" s="655"/>
      <c r="U84" s="655"/>
      <c r="V84" s="655"/>
      <c r="W84" s="663"/>
      <c r="X84" s="652"/>
      <c r="Y84" s="655"/>
      <c r="Z84" s="655"/>
      <c r="AA84" s="655"/>
      <c r="AB84" s="663"/>
    </row>
    <row r="85" spans="1:28" ht="12.75">
      <c r="A85" s="41" t="s">
        <v>158</v>
      </c>
      <c r="B85" s="686"/>
      <c r="C85" s="686"/>
      <c r="D85" s="686"/>
      <c r="E85" s="686"/>
      <c r="F85" s="686"/>
      <c r="G85" s="686"/>
      <c r="H85" s="686"/>
      <c r="I85" s="686"/>
      <c r="J85" s="686"/>
      <c r="K85" s="686"/>
      <c r="L85" s="686"/>
      <c r="M85" s="686"/>
      <c r="N85" s="686"/>
      <c r="O85" s="686"/>
      <c r="P85" s="134"/>
      <c r="Q85" s="686"/>
      <c r="R85" s="686"/>
      <c r="S85" s="686"/>
      <c r="T85" s="686"/>
      <c r="U85" s="686"/>
      <c r="V85" s="686"/>
      <c r="W85" s="686"/>
      <c r="X85" s="686"/>
      <c r="Y85" s="686"/>
      <c r="Z85" s="686"/>
      <c r="AA85" s="686"/>
      <c r="AB85" s="687"/>
    </row>
    <row r="86" spans="1:28" ht="12.75">
      <c r="A86" s="117" t="s">
        <v>214</v>
      </c>
      <c r="B86" s="650"/>
      <c r="C86" s="650"/>
      <c r="D86" s="650"/>
      <c r="E86" s="650"/>
      <c r="F86" s="690"/>
      <c r="G86" s="650"/>
      <c r="H86" s="650"/>
      <c r="I86" s="650"/>
      <c r="J86" s="690"/>
      <c r="K86" s="650"/>
      <c r="L86" s="650"/>
      <c r="M86" s="650"/>
      <c r="N86" s="650"/>
      <c r="O86" s="690"/>
      <c r="P86" s="107"/>
      <c r="Q86" s="650"/>
      <c r="R86" s="650"/>
      <c r="S86" s="690"/>
      <c r="T86" s="650"/>
      <c r="U86" s="650"/>
      <c r="V86" s="650"/>
      <c r="W86" s="690"/>
      <c r="X86" s="677"/>
      <c r="Y86" s="650"/>
      <c r="Z86" s="650"/>
      <c r="AA86" s="650"/>
      <c r="AB86" s="690"/>
    </row>
    <row r="87" spans="1:28" ht="12.75">
      <c r="A87" s="106" t="s">
        <v>215</v>
      </c>
      <c r="B87" s="655"/>
      <c r="C87" s="655"/>
      <c r="D87" s="655"/>
      <c r="E87" s="655"/>
      <c r="F87" s="663"/>
      <c r="G87" s="655"/>
      <c r="H87" s="655"/>
      <c r="I87" s="655"/>
      <c r="J87" s="663"/>
      <c r="K87" s="655"/>
      <c r="L87" s="655"/>
      <c r="M87" s="655"/>
      <c r="N87" s="655"/>
      <c r="O87" s="663"/>
      <c r="P87" s="110"/>
      <c r="Q87" s="655"/>
      <c r="R87" s="655"/>
      <c r="S87" s="663"/>
      <c r="T87" s="655"/>
      <c r="U87" s="655"/>
      <c r="V87" s="655"/>
      <c r="W87" s="663"/>
      <c r="X87" s="662"/>
      <c r="Y87" s="655"/>
      <c r="Z87" s="655"/>
      <c r="AA87" s="655"/>
      <c r="AB87" s="663"/>
    </row>
    <row r="88" spans="1:28" ht="12.75">
      <c r="A88" s="106" t="s">
        <v>216</v>
      </c>
      <c r="B88" s="655"/>
      <c r="C88" s="655"/>
      <c r="D88" s="655"/>
      <c r="E88" s="655"/>
      <c r="F88" s="663"/>
      <c r="G88" s="655"/>
      <c r="H88" s="655"/>
      <c r="I88" s="655"/>
      <c r="J88" s="663"/>
      <c r="K88" s="655"/>
      <c r="L88" s="655"/>
      <c r="M88" s="655"/>
      <c r="N88" s="655"/>
      <c r="O88" s="663"/>
      <c r="P88" s="110"/>
      <c r="Q88" s="655"/>
      <c r="R88" s="655"/>
      <c r="S88" s="663"/>
      <c r="T88" s="655"/>
      <c r="U88" s="655"/>
      <c r="V88" s="655"/>
      <c r="W88" s="663"/>
      <c r="X88" s="662"/>
      <c r="Y88" s="662"/>
      <c r="Z88" s="662"/>
      <c r="AA88" s="655"/>
      <c r="AB88" s="663"/>
    </row>
    <row r="89" spans="1:28" ht="12.75">
      <c r="A89" s="106" t="s">
        <v>217</v>
      </c>
      <c r="B89" s="655"/>
      <c r="C89" s="655"/>
      <c r="D89" s="655"/>
      <c r="E89" s="655"/>
      <c r="F89" s="663"/>
      <c r="G89" s="655"/>
      <c r="H89" s="655"/>
      <c r="I89" s="655"/>
      <c r="J89" s="663"/>
      <c r="K89" s="655"/>
      <c r="L89" s="655"/>
      <c r="M89" s="655"/>
      <c r="N89" s="655"/>
      <c r="O89" s="663"/>
      <c r="P89" s="110"/>
      <c r="Q89" s="655"/>
      <c r="R89" s="655"/>
      <c r="S89" s="663"/>
      <c r="T89" s="655"/>
      <c r="U89" s="655"/>
      <c r="V89" s="655"/>
      <c r="W89" s="663"/>
      <c r="X89" s="662"/>
      <c r="Y89" s="655"/>
      <c r="Z89" s="655"/>
      <c r="AA89" s="655"/>
      <c r="AB89" s="663"/>
    </row>
    <row r="90" spans="1:28" ht="12.75">
      <c r="A90" s="106" t="s">
        <v>218</v>
      </c>
      <c r="B90" s="655"/>
      <c r="C90" s="655"/>
      <c r="D90" s="655"/>
      <c r="E90" s="655"/>
      <c r="F90" s="663"/>
      <c r="G90" s="655"/>
      <c r="H90" s="655"/>
      <c r="I90" s="655"/>
      <c r="J90" s="663"/>
      <c r="K90" s="655"/>
      <c r="L90" s="655"/>
      <c r="M90" s="655"/>
      <c r="N90" s="655"/>
      <c r="O90" s="663"/>
      <c r="P90" s="110"/>
      <c r="Q90" s="655"/>
      <c r="R90" s="655"/>
      <c r="S90" s="663"/>
      <c r="T90" s="655"/>
      <c r="U90" s="655"/>
      <c r="V90" s="655"/>
      <c r="W90" s="663"/>
      <c r="X90" s="662"/>
      <c r="Y90" s="655"/>
      <c r="Z90" s="655"/>
      <c r="AA90" s="655"/>
      <c r="AB90" s="663"/>
    </row>
    <row r="91" spans="1:28" ht="12.75">
      <c r="A91" s="106" t="s">
        <v>219</v>
      </c>
      <c r="B91" s="655"/>
      <c r="C91" s="655"/>
      <c r="D91" s="655"/>
      <c r="E91" s="655"/>
      <c r="F91" s="663"/>
      <c r="G91" s="655"/>
      <c r="H91" s="655"/>
      <c r="I91" s="655"/>
      <c r="J91" s="663"/>
      <c r="K91" s="655"/>
      <c r="L91" s="655"/>
      <c r="M91" s="655"/>
      <c r="N91" s="655"/>
      <c r="O91" s="663"/>
      <c r="P91" s="110"/>
      <c r="Q91" s="655"/>
      <c r="R91" s="655"/>
      <c r="S91" s="663"/>
      <c r="T91" s="655"/>
      <c r="U91" s="655"/>
      <c r="V91" s="655"/>
      <c r="W91" s="663"/>
      <c r="X91" s="662"/>
      <c r="Y91" s="655"/>
      <c r="Z91" s="655"/>
      <c r="AA91" s="655"/>
      <c r="AB91" s="663"/>
    </row>
    <row r="92" spans="1:28" ht="12.75">
      <c r="A92" s="106" t="s">
        <v>220</v>
      </c>
      <c r="B92" s="655"/>
      <c r="C92" s="655"/>
      <c r="D92" s="655"/>
      <c r="E92" s="655"/>
      <c r="F92" s="663"/>
      <c r="G92" s="655"/>
      <c r="H92" s="655"/>
      <c r="I92" s="655"/>
      <c r="J92" s="663"/>
      <c r="K92" s="655"/>
      <c r="L92" s="655"/>
      <c r="M92" s="655"/>
      <c r="N92" s="655"/>
      <c r="O92" s="663"/>
      <c r="P92" s="110"/>
      <c r="Q92" s="655"/>
      <c r="R92" s="655"/>
      <c r="S92" s="663"/>
      <c r="T92" s="655"/>
      <c r="U92" s="655"/>
      <c r="V92" s="655"/>
      <c r="W92" s="663"/>
      <c r="X92" s="662"/>
      <c r="Y92" s="655"/>
      <c r="Z92" s="655"/>
      <c r="AA92" s="655"/>
      <c r="AB92" s="663"/>
    </row>
    <row r="93" spans="1:28" ht="12.75">
      <c r="A93" s="106" t="s">
        <v>221</v>
      </c>
      <c r="B93" s="655"/>
      <c r="C93" s="655"/>
      <c r="D93" s="655"/>
      <c r="E93" s="655"/>
      <c r="F93" s="663"/>
      <c r="G93" s="655"/>
      <c r="H93" s="655"/>
      <c r="I93" s="655"/>
      <c r="J93" s="663"/>
      <c r="K93" s="655"/>
      <c r="L93" s="655"/>
      <c r="M93" s="655"/>
      <c r="N93" s="655"/>
      <c r="O93" s="663"/>
      <c r="P93" s="110"/>
      <c r="Q93" s="655"/>
      <c r="R93" s="655"/>
      <c r="S93" s="663"/>
      <c r="T93" s="655"/>
      <c r="U93" s="655"/>
      <c r="V93" s="655"/>
      <c r="W93" s="663"/>
      <c r="X93" s="662"/>
      <c r="Y93" s="655"/>
      <c r="Z93" s="655"/>
      <c r="AA93" s="655"/>
      <c r="AB93" s="663"/>
    </row>
    <row r="94" spans="1:28" ht="12.75">
      <c r="A94" s="106" t="s">
        <v>222</v>
      </c>
      <c r="B94" s="655"/>
      <c r="C94" s="655"/>
      <c r="D94" s="655"/>
      <c r="E94" s="655"/>
      <c r="F94" s="663"/>
      <c r="G94" s="655"/>
      <c r="H94" s="655"/>
      <c r="I94" s="655"/>
      <c r="J94" s="663"/>
      <c r="K94" s="655"/>
      <c r="L94" s="655"/>
      <c r="M94" s="655"/>
      <c r="N94" s="655"/>
      <c r="O94" s="663"/>
      <c r="P94" s="110"/>
      <c r="Q94" s="655"/>
      <c r="R94" s="655"/>
      <c r="S94" s="663"/>
      <c r="T94" s="655"/>
      <c r="U94" s="655"/>
      <c r="V94" s="655"/>
      <c r="W94" s="663"/>
      <c r="X94" s="662"/>
      <c r="Y94" s="655"/>
      <c r="Z94" s="655"/>
      <c r="AA94" s="655"/>
      <c r="AB94" s="663"/>
    </row>
    <row r="95" spans="1:28" ht="12.75">
      <c r="A95" s="106" t="s">
        <v>223</v>
      </c>
      <c r="B95" s="655"/>
      <c r="C95" s="655"/>
      <c r="D95" s="655"/>
      <c r="E95" s="655"/>
      <c r="F95" s="663"/>
      <c r="G95" s="655"/>
      <c r="H95" s="655"/>
      <c r="I95" s="655"/>
      <c r="J95" s="663"/>
      <c r="K95" s="655"/>
      <c r="L95" s="655"/>
      <c r="M95" s="655"/>
      <c r="N95" s="655"/>
      <c r="O95" s="663"/>
      <c r="P95" s="110"/>
      <c r="Q95" s="655"/>
      <c r="R95" s="655"/>
      <c r="S95" s="663"/>
      <c r="T95" s="655"/>
      <c r="U95" s="655"/>
      <c r="V95" s="655"/>
      <c r="W95" s="663"/>
      <c r="X95" s="652"/>
      <c r="Y95" s="655"/>
      <c r="Z95" s="655"/>
      <c r="AA95" s="655"/>
      <c r="AB95" s="663"/>
    </row>
    <row r="96" spans="1:28" ht="12.75">
      <c r="A96" s="106" t="s">
        <v>224</v>
      </c>
      <c r="B96" s="655"/>
      <c r="C96" s="655"/>
      <c r="D96" s="655"/>
      <c r="E96" s="655"/>
      <c r="F96" s="663"/>
      <c r="G96" s="655"/>
      <c r="H96" s="655"/>
      <c r="I96" s="655"/>
      <c r="J96" s="663"/>
      <c r="K96" s="655"/>
      <c r="L96" s="655"/>
      <c r="M96" s="655"/>
      <c r="N96" s="655"/>
      <c r="O96" s="663"/>
      <c r="P96" s="110"/>
      <c r="Q96" s="655"/>
      <c r="R96" s="655"/>
      <c r="S96" s="663"/>
      <c r="T96" s="655"/>
      <c r="U96" s="655"/>
      <c r="V96" s="655"/>
      <c r="W96" s="663"/>
      <c r="X96" s="652"/>
      <c r="Y96" s="655"/>
      <c r="Z96" s="655"/>
      <c r="AA96" s="655"/>
      <c r="AB96" s="663"/>
    </row>
    <row r="97" spans="1:28" ht="12.75">
      <c r="A97" s="106" t="s">
        <v>405</v>
      </c>
      <c r="B97" s="655"/>
      <c r="C97" s="655"/>
      <c r="D97" s="655"/>
      <c r="E97" s="655"/>
      <c r="F97" s="663"/>
      <c r="G97" s="655"/>
      <c r="H97" s="655"/>
      <c r="I97" s="655"/>
      <c r="J97" s="663"/>
      <c r="K97" s="655"/>
      <c r="L97" s="655"/>
      <c r="M97" s="655"/>
      <c r="N97" s="655"/>
      <c r="O97" s="663"/>
      <c r="P97" s="110"/>
      <c r="Q97" s="655"/>
      <c r="R97" s="655"/>
      <c r="S97" s="663"/>
      <c r="T97" s="655"/>
      <c r="U97" s="655"/>
      <c r="V97" s="655"/>
      <c r="W97" s="663"/>
      <c r="X97" s="652"/>
      <c r="Y97" s="655"/>
      <c r="Z97" s="655"/>
      <c r="AA97" s="655"/>
      <c r="AB97" s="663"/>
    </row>
    <row r="98" spans="1:28" ht="12.75">
      <c r="A98" s="106" t="s">
        <v>225</v>
      </c>
      <c r="B98" s="655"/>
      <c r="C98" s="655"/>
      <c r="D98" s="655"/>
      <c r="E98" s="655"/>
      <c r="F98" s="663"/>
      <c r="G98" s="655"/>
      <c r="H98" s="655"/>
      <c r="I98" s="655"/>
      <c r="J98" s="663"/>
      <c r="K98" s="655"/>
      <c r="L98" s="655"/>
      <c r="M98" s="655"/>
      <c r="N98" s="655"/>
      <c r="O98" s="663"/>
      <c r="P98" s="110"/>
      <c r="Q98" s="655"/>
      <c r="R98" s="655"/>
      <c r="S98" s="663"/>
      <c r="T98" s="655"/>
      <c r="U98" s="655"/>
      <c r="V98" s="655"/>
      <c r="W98" s="663"/>
      <c r="X98" s="652"/>
      <c r="Y98" s="655"/>
      <c r="Z98" s="655"/>
      <c r="AA98" s="655"/>
      <c r="AB98" s="663"/>
    </row>
    <row r="99" spans="1:28" ht="12.75">
      <c r="A99" s="120" t="s">
        <v>590</v>
      </c>
      <c r="B99" s="685"/>
      <c r="C99" s="685"/>
      <c r="D99" s="685"/>
      <c r="E99" s="685"/>
      <c r="F99" s="683"/>
      <c r="G99" s="685"/>
      <c r="H99" s="685"/>
      <c r="I99" s="685"/>
      <c r="J99" s="683"/>
      <c r="K99" s="685"/>
      <c r="L99" s="685"/>
      <c r="M99" s="685"/>
      <c r="N99" s="685"/>
      <c r="O99" s="683"/>
      <c r="P99" s="121"/>
      <c r="Q99" s="685"/>
      <c r="R99" s="685"/>
      <c r="S99" s="683"/>
      <c r="T99" s="685"/>
      <c r="U99" s="685"/>
      <c r="V99" s="685"/>
      <c r="W99" s="683"/>
      <c r="X99" s="691"/>
      <c r="Y99" s="685"/>
      <c r="Z99" s="685"/>
      <c r="AA99" s="685"/>
      <c r="AB99" s="683"/>
    </row>
    <row r="100" spans="1:28" ht="12.75">
      <c r="A100" s="120" t="s">
        <v>641</v>
      </c>
      <c r="B100" s="685"/>
      <c r="C100" s="685"/>
      <c r="D100" s="685"/>
      <c r="E100" s="685"/>
      <c r="F100" s="683"/>
      <c r="G100" s="685"/>
      <c r="H100" s="685"/>
      <c r="I100" s="685"/>
      <c r="J100" s="683"/>
      <c r="K100" s="685"/>
      <c r="L100" s="685"/>
      <c r="M100" s="685"/>
      <c r="N100" s="685"/>
      <c r="O100" s="683"/>
      <c r="P100" s="121"/>
      <c r="Q100" s="685"/>
      <c r="R100" s="685"/>
      <c r="S100" s="683"/>
      <c r="T100" s="685"/>
      <c r="U100" s="685"/>
      <c r="V100" s="685"/>
      <c r="W100" s="683"/>
      <c r="X100" s="691"/>
      <c r="Y100" s="691"/>
      <c r="Z100" s="691"/>
      <c r="AA100" s="685"/>
      <c r="AB100" s="683"/>
    </row>
    <row r="101" spans="1:28" ht="12.75">
      <c r="A101" s="41" t="s">
        <v>65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  <c r="N101" s="686"/>
      <c r="O101" s="686"/>
      <c r="P101" s="134"/>
      <c r="Q101" s="686"/>
      <c r="R101" s="686"/>
      <c r="S101" s="686"/>
      <c r="T101" s="686"/>
      <c r="U101" s="686"/>
      <c r="V101" s="686"/>
      <c r="W101" s="686"/>
      <c r="X101" s="686"/>
      <c r="Y101" s="686"/>
      <c r="Z101" s="686"/>
      <c r="AA101" s="686"/>
      <c r="AB101" s="687"/>
    </row>
    <row r="102" spans="1:28" ht="12.75">
      <c r="A102" s="117" t="s">
        <v>520</v>
      </c>
      <c r="B102" s="650"/>
      <c r="C102" s="650"/>
      <c r="D102" s="650"/>
      <c r="E102" s="650"/>
      <c r="F102" s="690"/>
      <c r="G102" s="650"/>
      <c r="H102" s="650"/>
      <c r="I102" s="650"/>
      <c r="J102" s="690"/>
      <c r="K102" s="650"/>
      <c r="L102" s="650"/>
      <c r="M102" s="650"/>
      <c r="N102" s="650"/>
      <c r="O102" s="690"/>
      <c r="P102" s="107"/>
      <c r="Q102" s="650"/>
      <c r="R102" s="650"/>
      <c r="S102" s="690"/>
      <c r="T102" s="650"/>
      <c r="U102" s="650"/>
      <c r="V102" s="650"/>
      <c r="W102" s="690"/>
      <c r="X102" s="677"/>
      <c r="Y102" s="650"/>
      <c r="Z102" s="650"/>
      <c r="AA102" s="650"/>
      <c r="AB102" s="690"/>
    </row>
    <row r="103" spans="1:28" ht="12.75">
      <c r="A103" s="106" t="s">
        <v>226</v>
      </c>
      <c r="B103" s="655"/>
      <c r="C103" s="655"/>
      <c r="D103" s="655"/>
      <c r="E103" s="655"/>
      <c r="F103" s="663"/>
      <c r="G103" s="655"/>
      <c r="H103" s="655"/>
      <c r="I103" s="655"/>
      <c r="J103" s="663"/>
      <c r="K103" s="655"/>
      <c r="L103" s="655"/>
      <c r="M103" s="655"/>
      <c r="N103" s="655"/>
      <c r="O103" s="663"/>
      <c r="P103" s="110"/>
      <c r="Q103" s="655"/>
      <c r="R103" s="655"/>
      <c r="S103" s="663"/>
      <c r="T103" s="655"/>
      <c r="U103" s="655"/>
      <c r="V103" s="655"/>
      <c r="W103" s="663"/>
      <c r="X103" s="662"/>
      <c r="Y103" s="655"/>
      <c r="Z103" s="655"/>
      <c r="AA103" s="655"/>
      <c r="AB103" s="663"/>
    </row>
    <row r="104" spans="1:28" ht="12.75">
      <c r="A104" s="106" t="s">
        <v>546</v>
      </c>
      <c r="B104" s="655"/>
      <c r="C104" s="655"/>
      <c r="D104" s="655"/>
      <c r="E104" s="655"/>
      <c r="F104" s="663"/>
      <c r="G104" s="655"/>
      <c r="H104" s="655"/>
      <c r="I104" s="655"/>
      <c r="J104" s="663"/>
      <c r="K104" s="655"/>
      <c r="L104" s="655"/>
      <c r="M104" s="655"/>
      <c r="N104" s="655"/>
      <c r="O104" s="663"/>
      <c r="P104" s="110"/>
      <c r="Q104" s="655"/>
      <c r="R104" s="655"/>
      <c r="S104" s="663"/>
      <c r="T104" s="655"/>
      <c r="U104" s="655"/>
      <c r="V104" s="655"/>
      <c r="W104" s="663"/>
      <c r="X104" s="655"/>
      <c r="Y104" s="655"/>
      <c r="Z104" s="655"/>
      <c r="AA104" s="655"/>
      <c r="AB104" s="663"/>
    </row>
    <row r="105" spans="1:28" ht="12.75">
      <c r="A105" s="106" t="s">
        <v>227</v>
      </c>
      <c r="B105" s="655"/>
      <c r="C105" s="655"/>
      <c r="D105" s="655"/>
      <c r="E105" s="655"/>
      <c r="F105" s="663"/>
      <c r="G105" s="655"/>
      <c r="H105" s="655"/>
      <c r="I105" s="655"/>
      <c r="J105" s="663"/>
      <c r="K105" s="655"/>
      <c r="L105" s="655"/>
      <c r="M105" s="655"/>
      <c r="N105" s="655"/>
      <c r="O105" s="663"/>
      <c r="P105" s="110"/>
      <c r="Q105" s="655"/>
      <c r="R105" s="655"/>
      <c r="S105" s="663"/>
      <c r="T105" s="655"/>
      <c r="U105" s="655"/>
      <c r="V105" s="655"/>
      <c r="W105" s="663"/>
      <c r="X105" s="662"/>
      <c r="Y105" s="655"/>
      <c r="Z105" s="655"/>
      <c r="AA105" s="655"/>
      <c r="AB105" s="663"/>
    </row>
    <row r="106" spans="1:28" ht="12.75">
      <c r="A106" s="106" t="s">
        <v>228</v>
      </c>
      <c r="B106" s="655"/>
      <c r="C106" s="655"/>
      <c r="D106" s="655"/>
      <c r="E106" s="655"/>
      <c r="F106" s="663"/>
      <c r="G106" s="655"/>
      <c r="H106" s="655"/>
      <c r="I106" s="655"/>
      <c r="J106" s="663"/>
      <c r="K106" s="655"/>
      <c r="L106" s="655"/>
      <c r="M106" s="655"/>
      <c r="N106" s="655"/>
      <c r="O106" s="663"/>
      <c r="P106" s="110"/>
      <c r="Q106" s="655"/>
      <c r="R106" s="655"/>
      <c r="S106" s="663"/>
      <c r="T106" s="655"/>
      <c r="U106" s="655"/>
      <c r="V106" s="655"/>
      <c r="W106" s="663"/>
      <c r="X106" s="662"/>
      <c r="Y106" s="655"/>
      <c r="Z106" s="655"/>
      <c r="AA106" s="655"/>
      <c r="AB106" s="663">
        <v>4.4</v>
      </c>
    </row>
    <row r="107" spans="1:28" ht="12.75">
      <c r="A107" s="106" t="s">
        <v>67</v>
      </c>
      <c r="B107" s="655"/>
      <c r="C107" s="655"/>
      <c r="D107" s="655"/>
      <c r="E107" s="655"/>
      <c r="F107" s="663"/>
      <c r="G107" s="655"/>
      <c r="H107" s="655"/>
      <c r="I107" s="655"/>
      <c r="J107" s="663"/>
      <c r="K107" s="655"/>
      <c r="L107" s="655"/>
      <c r="M107" s="655"/>
      <c r="N107" s="655"/>
      <c r="O107" s="663"/>
      <c r="P107" s="110"/>
      <c r="Q107" s="655"/>
      <c r="R107" s="655"/>
      <c r="S107" s="663"/>
      <c r="T107" s="655"/>
      <c r="U107" s="655"/>
      <c r="V107" s="655"/>
      <c r="W107" s="663"/>
      <c r="X107" s="662"/>
      <c r="Y107" s="655"/>
      <c r="Z107" s="655"/>
      <c r="AA107" s="655"/>
      <c r="AB107" s="663"/>
    </row>
    <row r="108" spans="1:28" ht="12.75">
      <c r="A108" s="106" t="s">
        <v>229</v>
      </c>
      <c r="B108" s="655"/>
      <c r="C108" s="655"/>
      <c r="D108" s="655"/>
      <c r="E108" s="655"/>
      <c r="F108" s="663"/>
      <c r="G108" s="655"/>
      <c r="H108" s="655"/>
      <c r="I108" s="655"/>
      <c r="J108" s="663"/>
      <c r="K108" s="655"/>
      <c r="L108" s="655">
        <v>546</v>
      </c>
      <c r="M108" s="655"/>
      <c r="N108" s="655"/>
      <c r="O108" s="663"/>
      <c r="P108" s="110"/>
      <c r="Q108" s="655">
        <v>546</v>
      </c>
      <c r="R108" s="655"/>
      <c r="S108" s="663"/>
      <c r="T108" s="655"/>
      <c r="U108" s="655">
        <v>1001</v>
      </c>
      <c r="V108" s="655"/>
      <c r="W108" s="663"/>
      <c r="X108" s="662"/>
      <c r="Y108" s="655">
        <v>546</v>
      </c>
      <c r="Z108" s="655"/>
      <c r="AA108" s="655"/>
      <c r="AB108" s="663"/>
    </row>
    <row r="109" spans="1:28" ht="12.75">
      <c r="A109" s="106" t="s">
        <v>230</v>
      </c>
      <c r="B109" s="655"/>
      <c r="C109" s="655"/>
      <c r="D109" s="655"/>
      <c r="E109" s="655"/>
      <c r="F109" s="663"/>
      <c r="G109" s="655"/>
      <c r="H109" s="655"/>
      <c r="I109" s="655"/>
      <c r="J109" s="663"/>
      <c r="K109" s="655"/>
      <c r="L109" s="655"/>
      <c r="M109" s="655"/>
      <c r="N109" s="655"/>
      <c r="O109" s="663"/>
      <c r="P109" s="110"/>
      <c r="Q109" s="655"/>
      <c r="R109" s="655"/>
      <c r="S109" s="663"/>
      <c r="T109" s="655"/>
      <c r="U109" s="655"/>
      <c r="V109" s="655"/>
      <c r="W109" s="663"/>
      <c r="X109" s="662"/>
      <c r="Y109" s="655"/>
      <c r="Z109" s="655"/>
      <c r="AA109" s="655"/>
      <c r="AB109" s="663"/>
    </row>
    <row r="110" spans="1:28" ht="12.75">
      <c r="A110" s="2" t="s">
        <v>231</v>
      </c>
      <c r="B110" s="655"/>
      <c r="C110" s="655"/>
      <c r="D110" s="655"/>
      <c r="E110" s="655"/>
      <c r="F110" s="663"/>
      <c r="G110" s="655"/>
      <c r="H110" s="655"/>
      <c r="I110" s="655"/>
      <c r="J110" s="663"/>
      <c r="K110" s="655"/>
      <c r="L110" s="655"/>
      <c r="M110" s="655"/>
      <c r="N110" s="655"/>
      <c r="O110" s="663"/>
      <c r="P110" s="110"/>
      <c r="Q110" s="655"/>
      <c r="R110" s="655"/>
      <c r="S110" s="663"/>
      <c r="T110" s="655"/>
      <c r="U110" s="655"/>
      <c r="V110" s="655"/>
      <c r="W110" s="663"/>
      <c r="X110" s="662"/>
      <c r="Y110" s="655"/>
      <c r="Z110" s="655"/>
      <c r="AA110" s="655"/>
      <c r="AB110" s="663"/>
    </row>
    <row r="111" spans="1:28" ht="12.75">
      <c r="A111" s="106" t="s">
        <v>399</v>
      </c>
      <c r="B111" s="655"/>
      <c r="C111" s="655"/>
      <c r="D111" s="655"/>
      <c r="E111" s="655"/>
      <c r="F111" s="663"/>
      <c r="G111" s="655"/>
      <c r="H111" s="655"/>
      <c r="I111" s="655"/>
      <c r="J111" s="663"/>
      <c r="K111" s="655"/>
      <c r="L111" s="655"/>
      <c r="M111" s="655"/>
      <c r="N111" s="655"/>
      <c r="O111" s="663"/>
      <c r="P111" s="110"/>
      <c r="Q111" s="655"/>
      <c r="R111" s="655"/>
      <c r="S111" s="663"/>
      <c r="T111" s="655"/>
      <c r="U111" s="655"/>
      <c r="V111" s="655"/>
      <c r="W111" s="663"/>
      <c r="X111" s="652"/>
      <c r="Y111" s="655"/>
      <c r="Z111" s="655"/>
      <c r="AA111" s="655"/>
      <c r="AB111" s="663"/>
    </row>
    <row r="112" spans="1:28" ht="12.75">
      <c r="A112" s="106" t="s">
        <v>232</v>
      </c>
      <c r="B112" s="655"/>
      <c r="C112" s="655"/>
      <c r="D112" s="655"/>
      <c r="E112" s="655"/>
      <c r="F112" s="663"/>
      <c r="G112" s="655"/>
      <c r="H112" s="655"/>
      <c r="I112" s="655"/>
      <c r="J112" s="663"/>
      <c r="K112" s="655"/>
      <c r="L112" s="655"/>
      <c r="M112" s="655"/>
      <c r="N112" s="655"/>
      <c r="O112" s="663"/>
      <c r="P112" s="110"/>
      <c r="Q112" s="655"/>
      <c r="R112" s="655"/>
      <c r="S112" s="663"/>
      <c r="T112" s="655"/>
      <c r="U112" s="655"/>
      <c r="V112" s="655"/>
      <c r="W112" s="663"/>
      <c r="X112" s="652"/>
      <c r="Y112" s="655"/>
      <c r="Z112" s="655"/>
      <c r="AA112" s="655"/>
      <c r="AB112" s="663"/>
    </row>
    <row r="113" spans="1:28" ht="12.75">
      <c r="A113" s="120" t="s">
        <v>233</v>
      </c>
      <c r="B113" s="685"/>
      <c r="C113" s="685"/>
      <c r="D113" s="685"/>
      <c r="E113" s="685"/>
      <c r="F113" s="683"/>
      <c r="G113" s="685"/>
      <c r="H113" s="685"/>
      <c r="I113" s="685"/>
      <c r="J113" s="683"/>
      <c r="K113" s="685"/>
      <c r="L113" s="685"/>
      <c r="M113" s="685"/>
      <c r="N113" s="685"/>
      <c r="O113" s="683"/>
      <c r="P113" s="121"/>
      <c r="Q113" s="685"/>
      <c r="R113" s="685"/>
      <c r="S113" s="683"/>
      <c r="T113" s="685"/>
      <c r="U113" s="685"/>
      <c r="V113" s="685"/>
      <c r="W113" s="683"/>
      <c r="X113" s="691"/>
      <c r="Y113" s="685"/>
      <c r="Z113" s="685"/>
      <c r="AA113" s="685"/>
      <c r="AB113" s="683"/>
    </row>
    <row r="114" spans="1:28" ht="12.75">
      <c r="A114" s="41" t="s">
        <v>68</v>
      </c>
      <c r="B114" s="686"/>
      <c r="C114" s="686"/>
      <c r="D114" s="686"/>
      <c r="E114" s="686"/>
      <c r="F114" s="686"/>
      <c r="G114" s="686"/>
      <c r="H114" s="686"/>
      <c r="I114" s="686"/>
      <c r="J114" s="686"/>
      <c r="K114" s="686"/>
      <c r="L114" s="686"/>
      <c r="M114" s="686"/>
      <c r="N114" s="686"/>
      <c r="O114" s="686"/>
      <c r="P114" s="134"/>
      <c r="Q114" s="686"/>
      <c r="R114" s="686"/>
      <c r="S114" s="686"/>
      <c r="T114" s="686"/>
      <c r="U114" s="686"/>
      <c r="V114" s="686"/>
      <c r="W114" s="686"/>
      <c r="X114" s="686"/>
      <c r="Y114" s="686"/>
      <c r="Z114" s="686"/>
      <c r="AA114" s="686"/>
      <c r="AB114" s="687"/>
    </row>
    <row r="115" spans="1:28" ht="12.75">
      <c r="A115" s="117" t="s">
        <v>234</v>
      </c>
      <c r="B115" s="650"/>
      <c r="C115" s="650"/>
      <c r="D115" s="650"/>
      <c r="E115" s="650"/>
      <c r="F115" s="690"/>
      <c r="G115" s="650"/>
      <c r="H115" s="650"/>
      <c r="I115" s="650"/>
      <c r="J115" s="690"/>
      <c r="K115" s="650"/>
      <c r="L115" s="650"/>
      <c r="M115" s="650"/>
      <c r="N115" s="650"/>
      <c r="O115" s="690"/>
      <c r="P115" s="107"/>
      <c r="Q115" s="650"/>
      <c r="R115" s="650"/>
      <c r="S115" s="690"/>
      <c r="T115" s="650"/>
      <c r="U115" s="650"/>
      <c r="V115" s="650"/>
      <c r="W115" s="690"/>
      <c r="X115" s="651"/>
      <c r="Y115" s="650">
        <v>5</v>
      </c>
      <c r="Z115" s="650"/>
      <c r="AA115" s="650"/>
      <c r="AB115" s="690"/>
    </row>
    <row r="116" spans="1:28" ht="12.75">
      <c r="A116" s="106" t="s">
        <v>69</v>
      </c>
      <c r="B116" s="655"/>
      <c r="C116" s="655"/>
      <c r="D116" s="655"/>
      <c r="E116" s="655"/>
      <c r="F116" s="663"/>
      <c r="G116" s="655"/>
      <c r="H116" s="655"/>
      <c r="I116" s="655"/>
      <c r="J116" s="663"/>
      <c r="K116" s="655"/>
      <c r="L116" s="655"/>
      <c r="M116" s="655"/>
      <c r="N116" s="655"/>
      <c r="O116" s="663"/>
      <c r="P116" s="110"/>
      <c r="Q116" s="655"/>
      <c r="R116" s="655"/>
      <c r="S116" s="663"/>
      <c r="T116" s="655"/>
      <c r="U116" s="655"/>
      <c r="V116" s="655"/>
      <c r="W116" s="663"/>
      <c r="X116" s="652"/>
      <c r="Y116" s="655"/>
      <c r="Z116" s="655"/>
      <c r="AA116" s="655"/>
      <c r="AB116" s="663"/>
    </row>
    <row r="117" spans="1:28" ht="12.75">
      <c r="A117" s="106" t="s">
        <v>70</v>
      </c>
      <c r="B117" s="655"/>
      <c r="C117" s="655"/>
      <c r="D117" s="655"/>
      <c r="E117" s="655"/>
      <c r="F117" s="663"/>
      <c r="G117" s="655"/>
      <c r="H117" s="655"/>
      <c r="I117" s="655"/>
      <c r="J117" s="663"/>
      <c r="K117" s="655"/>
      <c r="L117" s="655"/>
      <c r="M117" s="655"/>
      <c r="N117" s="655"/>
      <c r="O117" s="663"/>
      <c r="P117" s="110"/>
      <c r="Q117" s="655"/>
      <c r="R117" s="655"/>
      <c r="S117" s="663"/>
      <c r="T117" s="655"/>
      <c r="U117" s="655"/>
      <c r="V117" s="655"/>
      <c r="W117" s="663"/>
      <c r="X117" s="652"/>
      <c r="Y117" s="655"/>
      <c r="Z117" s="655"/>
      <c r="AA117" s="655"/>
      <c r="AB117" s="663"/>
    </row>
    <row r="118" spans="1:28" ht="12.75">
      <c r="A118" s="138" t="s">
        <v>235</v>
      </c>
      <c r="B118" s="685"/>
      <c r="C118" s="685"/>
      <c r="D118" s="685"/>
      <c r="E118" s="685"/>
      <c r="F118" s="683"/>
      <c r="G118" s="685"/>
      <c r="H118" s="685"/>
      <c r="I118" s="685"/>
      <c r="J118" s="683"/>
      <c r="K118" s="685"/>
      <c r="L118" s="685"/>
      <c r="M118" s="685"/>
      <c r="N118" s="685"/>
      <c r="O118" s="683"/>
      <c r="P118" s="121"/>
      <c r="Q118" s="685"/>
      <c r="R118" s="685"/>
      <c r="S118" s="683"/>
      <c r="T118" s="685"/>
      <c r="U118" s="685"/>
      <c r="V118" s="685"/>
      <c r="W118" s="683"/>
      <c r="X118" s="691"/>
      <c r="Y118" s="685">
        <v>0.7</v>
      </c>
      <c r="Z118" s="685"/>
      <c r="AA118" s="685"/>
      <c r="AB118" s="683"/>
    </row>
    <row r="119" spans="1:28" ht="12.75">
      <c r="A119" s="41" t="s">
        <v>71</v>
      </c>
      <c r="B119" s="686"/>
      <c r="C119" s="686"/>
      <c r="D119" s="686"/>
      <c r="E119" s="686"/>
      <c r="F119" s="686"/>
      <c r="G119" s="686"/>
      <c r="H119" s="686"/>
      <c r="I119" s="686"/>
      <c r="J119" s="686"/>
      <c r="K119" s="686"/>
      <c r="L119" s="686"/>
      <c r="M119" s="686"/>
      <c r="N119" s="686"/>
      <c r="O119" s="686"/>
      <c r="P119" s="134"/>
      <c r="Q119" s="686"/>
      <c r="R119" s="686"/>
      <c r="S119" s="686"/>
      <c r="T119" s="686"/>
      <c r="U119" s="686"/>
      <c r="V119" s="686"/>
      <c r="W119" s="686"/>
      <c r="X119" s="686"/>
      <c r="Y119" s="686"/>
      <c r="Z119" s="686"/>
      <c r="AA119" s="686"/>
      <c r="AB119" s="687"/>
    </row>
    <row r="120" spans="1:28" ht="12.75">
      <c r="A120" s="117" t="s">
        <v>72</v>
      </c>
      <c r="B120" s="650"/>
      <c r="C120" s="650"/>
      <c r="D120" s="650"/>
      <c r="E120" s="650"/>
      <c r="F120" s="690"/>
      <c r="G120" s="650"/>
      <c r="H120" s="650"/>
      <c r="I120" s="650"/>
      <c r="J120" s="690"/>
      <c r="K120" s="650"/>
      <c r="L120" s="650"/>
      <c r="M120" s="650"/>
      <c r="N120" s="650"/>
      <c r="O120" s="690"/>
      <c r="P120" s="107"/>
      <c r="Q120" s="650"/>
      <c r="R120" s="650"/>
      <c r="S120" s="690"/>
      <c r="T120" s="650"/>
      <c r="U120" s="650"/>
      <c r="V120" s="650"/>
      <c r="W120" s="690"/>
      <c r="X120" s="677"/>
      <c r="Y120" s="650"/>
      <c r="Z120" s="650"/>
      <c r="AA120" s="650"/>
      <c r="AB120" s="690"/>
    </row>
    <row r="121" spans="1:28" ht="12.75">
      <c r="A121" s="106" t="s">
        <v>521</v>
      </c>
      <c r="B121" s="655"/>
      <c r="C121" s="655"/>
      <c r="D121" s="655"/>
      <c r="E121" s="655"/>
      <c r="F121" s="663"/>
      <c r="G121" s="655"/>
      <c r="H121" s="655"/>
      <c r="I121" s="655"/>
      <c r="J121" s="663"/>
      <c r="K121" s="655"/>
      <c r="L121" s="655"/>
      <c r="M121" s="655"/>
      <c r="N121" s="655"/>
      <c r="O121" s="663"/>
      <c r="P121" s="110"/>
      <c r="Q121" s="655"/>
      <c r="R121" s="655"/>
      <c r="S121" s="663"/>
      <c r="T121" s="655"/>
      <c r="U121" s="655"/>
      <c r="V121" s="655"/>
      <c r="W121" s="663"/>
      <c r="X121" s="662"/>
      <c r="Y121" s="655"/>
      <c r="Z121" s="655"/>
      <c r="AA121" s="655"/>
      <c r="AB121" s="663"/>
    </row>
    <row r="122" spans="1:28" ht="12.75">
      <c r="A122" s="106" t="s">
        <v>236</v>
      </c>
      <c r="B122" s="655"/>
      <c r="C122" s="655"/>
      <c r="D122" s="655"/>
      <c r="E122" s="655"/>
      <c r="F122" s="663"/>
      <c r="G122" s="655"/>
      <c r="H122" s="655"/>
      <c r="I122" s="655"/>
      <c r="J122" s="663"/>
      <c r="K122" s="655"/>
      <c r="L122" s="655"/>
      <c r="M122" s="655"/>
      <c r="N122" s="655"/>
      <c r="O122" s="663"/>
      <c r="P122" s="110"/>
      <c r="Q122" s="655"/>
      <c r="R122" s="655"/>
      <c r="S122" s="663"/>
      <c r="T122" s="655"/>
      <c r="U122" s="655"/>
      <c r="V122" s="655"/>
      <c r="W122" s="663"/>
      <c r="X122" s="662"/>
      <c r="Y122" s="655"/>
      <c r="Z122" s="655"/>
      <c r="AA122" s="655"/>
      <c r="AB122" s="663"/>
    </row>
    <row r="123" spans="1:28" ht="12.75">
      <c r="A123" s="106" t="s">
        <v>237</v>
      </c>
      <c r="B123" s="655"/>
      <c r="C123" s="655"/>
      <c r="D123" s="655"/>
      <c r="E123" s="655"/>
      <c r="F123" s="663"/>
      <c r="G123" s="655"/>
      <c r="H123" s="655"/>
      <c r="I123" s="655"/>
      <c r="J123" s="663"/>
      <c r="K123" s="655"/>
      <c r="L123" s="655"/>
      <c r="M123" s="655"/>
      <c r="N123" s="655"/>
      <c r="O123" s="663"/>
      <c r="P123" s="110"/>
      <c r="Q123" s="655"/>
      <c r="R123" s="655"/>
      <c r="S123" s="663"/>
      <c r="T123" s="655"/>
      <c r="U123" s="655"/>
      <c r="V123" s="655"/>
      <c r="W123" s="663"/>
      <c r="X123" s="662"/>
      <c r="Y123" s="655"/>
      <c r="Z123" s="655"/>
      <c r="AA123" s="655"/>
      <c r="AB123" s="663"/>
    </row>
    <row r="124" spans="1:28" ht="12.75">
      <c r="A124" s="183" t="s">
        <v>239</v>
      </c>
      <c r="B124" s="652"/>
      <c r="C124" s="652"/>
      <c r="D124" s="652"/>
      <c r="E124" s="652"/>
      <c r="F124" s="663"/>
      <c r="G124" s="652"/>
      <c r="H124" s="652"/>
      <c r="I124" s="652"/>
      <c r="J124" s="663"/>
      <c r="K124" s="655"/>
      <c r="L124" s="655"/>
      <c r="M124" s="655"/>
      <c r="N124" s="655"/>
      <c r="O124" s="663"/>
      <c r="P124" s="110"/>
      <c r="Q124" s="655"/>
      <c r="R124" s="655"/>
      <c r="S124" s="663"/>
      <c r="T124" s="655"/>
      <c r="U124" s="655"/>
      <c r="V124" s="655"/>
      <c r="W124" s="663"/>
      <c r="X124" s="662"/>
      <c r="Y124" s="655"/>
      <c r="Z124" s="655"/>
      <c r="AB124" s="663"/>
    </row>
    <row r="125" spans="1:28" ht="12.75">
      <c r="A125" s="106" t="s">
        <v>240</v>
      </c>
      <c r="B125" s="655"/>
      <c r="C125" s="655"/>
      <c r="D125" s="655"/>
      <c r="E125" s="655"/>
      <c r="F125" s="663"/>
      <c r="G125" s="655"/>
      <c r="H125" s="655"/>
      <c r="I125" s="655"/>
      <c r="J125" s="663"/>
      <c r="K125" s="655"/>
      <c r="L125" s="655"/>
      <c r="M125" s="655"/>
      <c r="N125" s="655"/>
      <c r="O125" s="663"/>
      <c r="P125" s="110"/>
      <c r="Q125" s="655"/>
      <c r="R125" s="655"/>
      <c r="S125" s="663"/>
      <c r="T125" s="655"/>
      <c r="U125" s="655"/>
      <c r="V125" s="655"/>
      <c r="W125" s="663"/>
      <c r="X125" s="662"/>
      <c r="Y125" s="655"/>
      <c r="Z125" s="655"/>
      <c r="AA125" s="655"/>
      <c r="AB125" s="663"/>
    </row>
    <row r="126" spans="1:28" ht="12.75">
      <c r="A126" s="106" t="s">
        <v>241</v>
      </c>
      <c r="B126" s="652"/>
      <c r="C126" s="652"/>
      <c r="D126" s="652"/>
      <c r="E126" s="652"/>
      <c r="F126" s="663"/>
      <c r="G126" s="652"/>
      <c r="H126" s="652"/>
      <c r="I126" s="652"/>
      <c r="J126" s="663"/>
      <c r="K126" s="655"/>
      <c r="L126" s="655"/>
      <c r="M126" s="655"/>
      <c r="N126" s="655"/>
      <c r="O126" s="663"/>
      <c r="P126" s="110"/>
      <c r="Q126" s="655"/>
      <c r="R126" s="655"/>
      <c r="S126" s="663"/>
      <c r="T126" s="655"/>
      <c r="U126" s="655"/>
      <c r="V126" s="655"/>
      <c r="W126" s="663"/>
      <c r="X126" s="662"/>
      <c r="Y126" s="655"/>
      <c r="Z126" s="655"/>
      <c r="AA126" s="655"/>
      <c r="AB126" s="663"/>
    </row>
    <row r="127" spans="1:28" ht="12.75">
      <c r="A127" s="136" t="s">
        <v>74</v>
      </c>
      <c r="B127" s="652"/>
      <c r="C127" s="652"/>
      <c r="D127" s="652"/>
      <c r="E127" s="652"/>
      <c r="F127" s="663"/>
      <c r="G127" s="652"/>
      <c r="H127" s="652"/>
      <c r="I127" s="652"/>
      <c r="J127" s="663"/>
      <c r="K127" s="655"/>
      <c r="L127" s="655"/>
      <c r="M127" s="655"/>
      <c r="N127" s="655"/>
      <c r="O127" s="663"/>
      <c r="P127" s="110"/>
      <c r="Q127" s="655"/>
      <c r="R127" s="655"/>
      <c r="S127" s="663"/>
      <c r="T127" s="655"/>
      <c r="U127" s="655"/>
      <c r="V127" s="655"/>
      <c r="W127" s="663"/>
      <c r="X127" s="662"/>
      <c r="Y127" s="655"/>
      <c r="Z127" s="655"/>
      <c r="AA127" s="655"/>
      <c r="AB127" s="663"/>
    </row>
    <row r="128" spans="1:28" ht="12.75">
      <c r="A128" s="106" t="s">
        <v>534</v>
      </c>
      <c r="B128" s="652"/>
      <c r="C128" s="652"/>
      <c r="D128" s="652"/>
      <c r="E128" s="652"/>
      <c r="F128" s="663"/>
      <c r="G128" s="652"/>
      <c r="H128" s="652"/>
      <c r="I128" s="652"/>
      <c r="J128" s="663"/>
      <c r="K128" s="655"/>
      <c r="L128" s="655"/>
      <c r="M128" s="655"/>
      <c r="N128" s="655"/>
      <c r="O128" s="663"/>
      <c r="P128" s="110"/>
      <c r="Q128" s="655"/>
      <c r="R128" s="655"/>
      <c r="S128" s="663"/>
      <c r="T128" s="655"/>
      <c r="U128" s="655"/>
      <c r="V128" s="655"/>
      <c r="W128" s="663"/>
      <c r="X128" s="662"/>
      <c r="Y128" s="655"/>
      <c r="Z128" s="655"/>
      <c r="AA128" s="655"/>
      <c r="AB128" s="663"/>
    </row>
    <row r="129" spans="1:28" ht="12.75">
      <c r="A129" s="106" t="s">
        <v>242</v>
      </c>
      <c r="B129" s="655"/>
      <c r="C129" s="655"/>
      <c r="D129" s="655"/>
      <c r="E129" s="655"/>
      <c r="F129" s="663"/>
      <c r="G129" s="655"/>
      <c r="H129" s="655"/>
      <c r="I129" s="655"/>
      <c r="J129" s="663"/>
      <c r="K129" s="655"/>
      <c r="L129" s="655"/>
      <c r="M129" s="655"/>
      <c r="N129" s="655"/>
      <c r="O129" s="663"/>
      <c r="P129" s="110"/>
      <c r="Q129" s="655"/>
      <c r="R129" s="655"/>
      <c r="S129" s="663"/>
      <c r="T129" s="655"/>
      <c r="U129" s="655"/>
      <c r="V129" s="655"/>
      <c r="W129" s="663"/>
      <c r="X129" s="662"/>
      <c r="Y129" s="655"/>
      <c r="Z129" s="655"/>
      <c r="AA129" s="655"/>
      <c r="AB129" s="663"/>
    </row>
    <row r="130" spans="1:28" ht="12.75">
      <c r="A130" s="106" t="s">
        <v>75</v>
      </c>
      <c r="B130" s="655"/>
      <c r="C130" s="655"/>
      <c r="D130" s="655"/>
      <c r="E130" s="655"/>
      <c r="F130" s="663"/>
      <c r="G130" s="655"/>
      <c r="H130" s="655"/>
      <c r="I130" s="655"/>
      <c r="J130" s="663"/>
      <c r="K130" s="655"/>
      <c r="L130" s="655"/>
      <c r="M130" s="655"/>
      <c r="N130" s="655"/>
      <c r="O130" s="663"/>
      <c r="P130" s="110"/>
      <c r="Q130" s="655"/>
      <c r="R130" s="655"/>
      <c r="S130" s="663"/>
      <c r="T130" s="655"/>
      <c r="U130" s="655"/>
      <c r="V130" s="655"/>
      <c r="W130" s="663"/>
      <c r="X130" s="662"/>
      <c r="Y130" s="655"/>
      <c r="Z130" s="655"/>
      <c r="AA130" s="655"/>
      <c r="AB130" s="663"/>
    </row>
    <row r="131" spans="1:28" ht="12.75">
      <c r="A131" s="106" t="s">
        <v>76</v>
      </c>
      <c r="B131" s="655"/>
      <c r="C131" s="655"/>
      <c r="D131" s="655"/>
      <c r="E131" s="655"/>
      <c r="F131" s="663"/>
      <c r="G131" s="655"/>
      <c r="H131" s="655"/>
      <c r="I131" s="655"/>
      <c r="J131" s="663"/>
      <c r="K131" s="655"/>
      <c r="L131" s="655"/>
      <c r="M131" s="655"/>
      <c r="N131" s="655"/>
      <c r="O131" s="663"/>
      <c r="P131" s="110"/>
      <c r="Q131" s="655"/>
      <c r="R131" s="655"/>
      <c r="S131" s="663"/>
      <c r="T131" s="655"/>
      <c r="U131" s="655"/>
      <c r="V131" s="655"/>
      <c r="W131" s="663"/>
      <c r="X131" s="662"/>
      <c r="Y131" s="655"/>
      <c r="Z131" s="655"/>
      <c r="AA131" s="655"/>
      <c r="AB131" s="663"/>
    </row>
    <row r="132" spans="1:37" ht="12.75">
      <c r="A132" s="2" t="s">
        <v>565</v>
      </c>
      <c r="B132" s="662"/>
      <c r="C132" s="662"/>
      <c r="D132" s="662"/>
      <c r="E132" s="662"/>
      <c r="F132" s="694"/>
      <c r="G132" s="662"/>
      <c r="H132" s="662"/>
      <c r="I132" s="662"/>
      <c r="J132" s="694"/>
      <c r="K132" s="662"/>
      <c r="L132" s="695"/>
      <c r="M132" s="695"/>
      <c r="N132" s="662"/>
      <c r="O132" s="694"/>
      <c r="P132" s="3"/>
      <c r="Q132" s="662"/>
      <c r="R132" s="695"/>
      <c r="S132" s="694"/>
      <c r="T132" s="662"/>
      <c r="U132" s="662"/>
      <c r="V132" s="662"/>
      <c r="W132" s="694"/>
      <c r="X132" s="662"/>
      <c r="Y132" s="662"/>
      <c r="Z132" s="695"/>
      <c r="AA132" s="696"/>
      <c r="AB132" s="697"/>
      <c r="AC132" s="81"/>
      <c r="AD132" s="81"/>
      <c r="AE132" s="81"/>
      <c r="AF132" s="81"/>
      <c r="AG132" s="81"/>
      <c r="AH132" s="81"/>
      <c r="AI132" s="81"/>
      <c r="AJ132" s="81"/>
      <c r="AK132" s="81"/>
    </row>
    <row r="133" spans="1:28" ht="12.75">
      <c r="A133" s="106" t="s">
        <v>243</v>
      </c>
      <c r="B133" s="655"/>
      <c r="C133" s="655"/>
      <c r="D133" s="655"/>
      <c r="E133" s="655"/>
      <c r="F133" s="663"/>
      <c r="G133" s="655"/>
      <c r="H133" s="655"/>
      <c r="I133" s="655"/>
      <c r="J133" s="663"/>
      <c r="K133" s="655"/>
      <c r="L133" s="655"/>
      <c r="M133" s="655"/>
      <c r="N133" s="655"/>
      <c r="O133" s="663"/>
      <c r="P133" s="110"/>
      <c r="Q133" s="655"/>
      <c r="R133" s="655"/>
      <c r="S133" s="663"/>
      <c r="T133" s="655"/>
      <c r="U133" s="655"/>
      <c r="V133" s="655"/>
      <c r="W133" s="663"/>
      <c r="X133" s="662"/>
      <c r="Y133" s="655"/>
      <c r="Z133" s="655"/>
      <c r="AA133" s="655"/>
      <c r="AB133" s="663"/>
    </row>
    <row r="134" spans="1:28" ht="12.75">
      <c r="A134" s="106" t="s">
        <v>75</v>
      </c>
      <c r="B134" s="655"/>
      <c r="C134" s="655"/>
      <c r="D134" s="655"/>
      <c r="E134" s="655"/>
      <c r="F134" s="663"/>
      <c r="G134" s="655"/>
      <c r="H134" s="655"/>
      <c r="I134" s="655"/>
      <c r="J134" s="663"/>
      <c r="K134" s="655"/>
      <c r="L134" s="655"/>
      <c r="M134" s="655"/>
      <c r="N134" s="655"/>
      <c r="O134" s="663"/>
      <c r="P134" s="110"/>
      <c r="Q134" s="655"/>
      <c r="R134" s="655"/>
      <c r="S134" s="663"/>
      <c r="T134" s="655"/>
      <c r="U134" s="655"/>
      <c r="V134" s="655"/>
      <c r="W134" s="663"/>
      <c r="X134" s="698"/>
      <c r="Y134" s="655"/>
      <c r="Z134" s="655"/>
      <c r="AA134" s="655"/>
      <c r="AB134" s="663"/>
    </row>
    <row r="135" spans="1:28" ht="12.75">
      <c r="A135" s="106" t="s">
        <v>76</v>
      </c>
      <c r="B135" s="655"/>
      <c r="C135" s="655"/>
      <c r="D135" s="655"/>
      <c r="E135" s="655"/>
      <c r="F135" s="663"/>
      <c r="G135" s="655"/>
      <c r="H135" s="655"/>
      <c r="I135" s="655"/>
      <c r="J135" s="663"/>
      <c r="K135" s="655"/>
      <c r="L135" s="655"/>
      <c r="M135" s="655"/>
      <c r="N135" s="655"/>
      <c r="O135" s="663"/>
      <c r="P135" s="110"/>
      <c r="Q135" s="655"/>
      <c r="R135" s="655"/>
      <c r="S135" s="663"/>
      <c r="T135" s="655"/>
      <c r="U135" s="655"/>
      <c r="V135" s="655"/>
      <c r="W135" s="663"/>
      <c r="X135" s="698"/>
      <c r="Y135" s="655"/>
      <c r="Z135" s="655"/>
      <c r="AA135" s="655"/>
      <c r="AB135" s="663"/>
    </row>
    <row r="136" spans="1:28" ht="12.75">
      <c r="A136" s="106" t="s">
        <v>244</v>
      </c>
      <c r="B136" s="655"/>
      <c r="C136" s="655"/>
      <c r="D136" s="655"/>
      <c r="E136" s="655"/>
      <c r="F136" s="663"/>
      <c r="G136" s="655"/>
      <c r="H136" s="655"/>
      <c r="I136" s="655"/>
      <c r="J136" s="663"/>
      <c r="K136" s="655"/>
      <c r="L136" s="655"/>
      <c r="M136" s="655"/>
      <c r="N136" s="655"/>
      <c r="O136" s="663"/>
      <c r="P136" s="110"/>
      <c r="Q136" s="655"/>
      <c r="R136" s="655"/>
      <c r="S136" s="663"/>
      <c r="T136" s="655"/>
      <c r="U136" s="655"/>
      <c r="V136" s="655"/>
      <c r="W136" s="663"/>
      <c r="X136" s="662"/>
      <c r="Y136" s="655"/>
      <c r="Z136" s="655"/>
      <c r="AA136" s="655"/>
      <c r="AB136" s="663"/>
    </row>
    <row r="137" spans="1:28" ht="12.75">
      <c r="A137" s="106" t="s">
        <v>245</v>
      </c>
      <c r="B137" s="655"/>
      <c r="C137" s="655"/>
      <c r="D137" s="655"/>
      <c r="E137" s="655"/>
      <c r="F137" s="663"/>
      <c r="G137" s="655"/>
      <c r="H137" s="655"/>
      <c r="I137" s="655"/>
      <c r="J137" s="663"/>
      <c r="K137" s="655"/>
      <c r="L137" s="655"/>
      <c r="M137" s="655"/>
      <c r="N137" s="655"/>
      <c r="O137" s="663"/>
      <c r="P137" s="110"/>
      <c r="Q137" s="655"/>
      <c r="R137" s="655"/>
      <c r="S137" s="663"/>
      <c r="T137" s="655"/>
      <c r="U137" s="655"/>
      <c r="V137" s="655"/>
      <c r="W137" s="663"/>
      <c r="X137" s="662"/>
      <c r="Y137" s="655"/>
      <c r="Z137" s="655"/>
      <c r="AA137" s="655"/>
      <c r="AB137" s="663"/>
    </row>
    <row r="138" spans="1:28" ht="12.75">
      <c r="A138" s="106" t="s">
        <v>246</v>
      </c>
      <c r="B138" s="655"/>
      <c r="C138" s="655"/>
      <c r="D138" s="655"/>
      <c r="E138" s="655"/>
      <c r="F138" s="663"/>
      <c r="G138" s="655"/>
      <c r="H138" s="655"/>
      <c r="I138" s="655"/>
      <c r="J138" s="663"/>
      <c r="K138" s="655"/>
      <c r="L138" s="655"/>
      <c r="M138" s="655"/>
      <c r="N138" s="655"/>
      <c r="O138" s="663"/>
      <c r="P138" s="110"/>
      <c r="Q138" s="655"/>
      <c r="R138" s="655"/>
      <c r="S138" s="663"/>
      <c r="T138" s="655"/>
      <c r="U138" s="655"/>
      <c r="V138" s="655"/>
      <c r="W138" s="663"/>
      <c r="X138" s="662"/>
      <c r="Y138" s="655"/>
      <c r="Z138" s="655"/>
      <c r="AA138" s="655"/>
      <c r="AB138" s="663"/>
    </row>
    <row r="139" spans="1:28" ht="12.75">
      <c r="A139" s="106" t="s">
        <v>247</v>
      </c>
      <c r="B139" s="655"/>
      <c r="C139" s="655"/>
      <c r="D139" s="655"/>
      <c r="E139" s="655"/>
      <c r="F139" s="663"/>
      <c r="G139" s="655"/>
      <c r="H139" s="655"/>
      <c r="I139" s="655"/>
      <c r="J139" s="663"/>
      <c r="K139" s="655"/>
      <c r="L139" s="655"/>
      <c r="M139" s="655"/>
      <c r="N139" s="655"/>
      <c r="O139" s="663"/>
      <c r="P139" s="110"/>
      <c r="Q139" s="655"/>
      <c r="R139" s="655"/>
      <c r="S139" s="663"/>
      <c r="T139" s="655"/>
      <c r="U139" s="655"/>
      <c r="V139" s="655"/>
      <c r="W139" s="663"/>
      <c r="X139" s="662"/>
      <c r="Y139" s="655"/>
      <c r="Z139" s="655"/>
      <c r="AA139" s="655"/>
      <c r="AB139" s="663"/>
    </row>
    <row r="140" spans="1:28" ht="12.75">
      <c r="A140" s="106" t="s">
        <v>407</v>
      </c>
      <c r="B140" s="655"/>
      <c r="C140" s="655"/>
      <c r="D140" s="655"/>
      <c r="E140" s="655"/>
      <c r="F140" s="663"/>
      <c r="G140" s="655"/>
      <c r="H140" s="655"/>
      <c r="I140" s="655"/>
      <c r="J140" s="663"/>
      <c r="K140" s="655"/>
      <c r="L140" s="655"/>
      <c r="M140" s="655"/>
      <c r="N140" s="655"/>
      <c r="O140" s="663"/>
      <c r="P140" s="110"/>
      <c r="Q140" s="655"/>
      <c r="R140" s="655"/>
      <c r="S140" s="663"/>
      <c r="T140" s="655"/>
      <c r="U140" s="655"/>
      <c r="V140" s="655"/>
      <c r="W140" s="663"/>
      <c r="X140" s="652"/>
      <c r="Y140" s="655"/>
      <c r="Z140" s="655"/>
      <c r="AA140" s="655"/>
      <c r="AB140" s="663"/>
    </row>
    <row r="141" spans="1:28" ht="12.75">
      <c r="A141" s="120" t="s">
        <v>77</v>
      </c>
      <c r="B141" s="685"/>
      <c r="C141" s="685"/>
      <c r="D141" s="685"/>
      <c r="E141" s="685"/>
      <c r="F141" s="683"/>
      <c r="G141" s="685"/>
      <c r="H141" s="685"/>
      <c r="I141" s="685"/>
      <c r="J141" s="683"/>
      <c r="K141" s="685"/>
      <c r="L141" s="685"/>
      <c r="M141" s="685"/>
      <c r="N141" s="685"/>
      <c r="O141" s="683"/>
      <c r="P141" s="121"/>
      <c r="Q141" s="685"/>
      <c r="R141" s="685"/>
      <c r="S141" s="683"/>
      <c r="T141" s="685"/>
      <c r="U141" s="685"/>
      <c r="V141" s="685"/>
      <c r="W141" s="683"/>
      <c r="X141" s="691"/>
      <c r="Y141" s="685"/>
      <c r="Z141" s="685"/>
      <c r="AA141" s="685"/>
      <c r="AB141" s="683"/>
    </row>
    <row r="142" spans="1:28" ht="12.75">
      <c r="A142" s="120"/>
      <c r="B142" s="685"/>
      <c r="C142" s="685"/>
      <c r="D142" s="685"/>
      <c r="E142" s="685"/>
      <c r="F142" s="683"/>
      <c r="G142" s="685"/>
      <c r="H142" s="685"/>
      <c r="I142" s="685"/>
      <c r="J142" s="683"/>
      <c r="K142" s="685"/>
      <c r="L142" s="685"/>
      <c r="M142" s="685"/>
      <c r="N142" s="685"/>
      <c r="O142" s="683"/>
      <c r="P142" s="121"/>
      <c r="Q142" s="685"/>
      <c r="R142" s="685"/>
      <c r="S142" s="683"/>
      <c r="T142" s="685"/>
      <c r="U142" s="685"/>
      <c r="V142" s="685"/>
      <c r="W142" s="683"/>
      <c r="X142" s="691"/>
      <c r="Y142" s="685"/>
      <c r="Z142" s="685"/>
      <c r="AA142" s="685"/>
      <c r="AB142" s="683"/>
    </row>
    <row r="143" spans="1:28" ht="12.75">
      <c r="A143" s="41" t="s">
        <v>78</v>
      </c>
      <c r="B143" s="686"/>
      <c r="C143" s="686"/>
      <c r="D143" s="686"/>
      <c r="E143" s="686"/>
      <c r="F143" s="686"/>
      <c r="G143" s="686"/>
      <c r="H143" s="686"/>
      <c r="I143" s="686"/>
      <c r="J143" s="686"/>
      <c r="K143" s="686"/>
      <c r="L143" s="686"/>
      <c r="M143" s="686"/>
      <c r="N143" s="686"/>
      <c r="O143" s="686"/>
      <c r="P143" s="134"/>
      <c r="Q143" s="686"/>
      <c r="R143" s="686"/>
      <c r="S143" s="686"/>
      <c r="T143" s="686"/>
      <c r="U143" s="686"/>
      <c r="V143" s="686"/>
      <c r="W143" s="686"/>
      <c r="X143" s="686"/>
      <c r="Y143" s="686"/>
      <c r="Z143" s="686"/>
      <c r="AA143" s="686"/>
      <c r="AB143" s="687"/>
    </row>
    <row r="144" spans="1:28" ht="12.75">
      <c r="A144" s="117" t="s">
        <v>408</v>
      </c>
      <c r="B144" s="650"/>
      <c r="C144" s="650"/>
      <c r="D144" s="650"/>
      <c r="E144" s="650"/>
      <c r="F144" s="690"/>
      <c r="G144" s="650"/>
      <c r="H144" s="650"/>
      <c r="I144" s="650"/>
      <c r="J144" s="690"/>
      <c r="K144" s="650"/>
      <c r="L144" s="650"/>
      <c r="M144" s="650"/>
      <c r="N144" s="650"/>
      <c r="O144" s="690"/>
      <c r="P144" s="107"/>
      <c r="Q144" s="650"/>
      <c r="R144" s="650"/>
      <c r="S144" s="690"/>
      <c r="T144" s="650"/>
      <c r="U144" s="650"/>
      <c r="V144" s="650"/>
      <c r="W144" s="690"/>
      <c r="X144" s="651"/>
      <c r="Y144" s="650"/>
      <c r="Z144" s="650"/>
      <c r="AA144" s="738"/>
      <c r="AB144" s="739"/>
    </row>
    <row r="145" spans="1:28" ht="12.75">
      <c r="A145" s="136" t="s">
        <v>161</v>
      </c>
      <c r="B145" s="699"/>
      <c r="C145" s="699"/>
      <c r="D145" s="699"/>
      <c r="E145" s="699"/>
      <c r="F145" s="663"/>
      <c r="G145" s="699"/>
      <c r="H145" s="699"/>
      <c r="I145" s="699"/>
      <c r="J145" s="663"/>
      <c r="K145" s="655"/>
      <c r="L145" s="655"/>
      <c r="M145" s="655"/>
      <c r="N145" s="655"/>
      <c r="O145" s="663"/>
      <c r="P145" s="139"/>
      <c r="Q145" s="699"/>
      <c r="R145" s="699"/>
      <c r="S145" s="663"/>
      <c r="T145" s="699"/>
      <c r="U145" s="699"/>
      <c r="V145" s="699"/>
      <c r="W145" s="663"/>
      <c r="X145" s="662"/>
      <c r="Y145" s="655"/>
      <c r="Z145" s="655"/>
      <c r="AA145" s="655"/>
      <c r="AB145" s="663"/>
    </row>
    <row r="146" spans="1:28" ht="12.75">
      <c r="A146" s="106" t="s">
        <v>249</v>
      </c>
      <c r="B146" s="655"/>
      <c r="C146" s="655"/>
      <c r="D146" s="655"/>
      <c r="E146" s="655"/>
      <c r="F146" s="663"/>
      <c r="G146" s="655"/>
      <c r="H146" s="655"/>
      <c r="I146" s="655"/>
      <c r="J146" s="663"/>
      <c r="K146" s="655"/>
      <c r="L146" s="655"/>
      <c r="M146" s="655"/>
      <c r="N146" s="655"/>
      <c r="O146" s="663"/>
      <c r="P146" s="110"/>
      <c r="Q146" s="655"/>
      <c r="R146" s="655"/>
      <c r="S146" s="663"/>
      <c r="T146" s="655"/>
      <c r="U146" s="655"/>
      <c r="V146" s="655"/>
      <c r="W146" s="663"/>
      <c r="X146" s="662"/>
      <c r="Y146" s="655"/>
      <c r="Z146" s="655"/>
      <c r="AA146" s="655"/>
      <c r="AB146" s="663"/>
    </row>
    <row r="147" spans="1:28" ht="12.75">
      <c r="A147" s="106" t="s">
        <v>250</v>
      </c>
      <c r="B147" s="655"/>
      <c r="C147" s="655"/>
      <c r="D147" s="655"/>
      <c r="E147" s="655"/>
      <c r="F147" s="663"/>
      <c r="G147" s="655"/>
      <c r="H147" s="655"/>
      <c r="I147" s="655"/>
      <c r="J147" s="663"/>
      <c r="K147" s="655"/>
      <c r="L147" s="655"/>
      <c r="M147" s="655"/>
      <c r="N147" s="655"/>
      <c r="O147" s="663"/>
      <c r="P147" s="110"/>
      <c r="Q147" s="655"/>
      <c r="R147" s="655"/>
      <c r="S147" s="663"/>
      <c r="T147" s="655"/>
      <c r="U147" s="655"/>
      <c r="V147" s="655"/>
      <c r="W147" s="663"/>
      <c r="X147" s="662"/>
      <c r="Y147" s="655"/>
      <c r="Z147" s="655"/>
      <c r="AA147" s="655"/>
      <c r="AB147" s="663"/>
    </row>
    <row r="148" spans="1:28" ht="12.75">
      <c r="A148" s="106" t="s">
        <v>251</v>
      </c>
      <c r="B148" s="655"/>
      <c r="C148" s="655"/>
      <c r="D148" s="655"/>
      <c r="E148" s="655"/>
      <c r="F148" s="663"/>
      <c r="G148" s="655"/>
      <c r="H148" s="655"/>
      <c r="I148" s="655"/>
      <c r="J148" s="663"/>
      <c r="K148" s="655"/>
      <c r="L148" s="655"/>
      <c r="M148" s="655"/>
      <c r="N148" s="655"/>
      <c r="O148" s="663"/>
      <c r="P148" s="110"/>
      <c r="Q148" s="655"/>
      <c r="R148" s="655"/>
      <c r="S148" s="663"/>
      <c r="T148" s="655"/>
      <c r="U148" s="655"/>
      <c r="V148" s="655"/>
      <c r="W148" s="663"/>
      <c r="X148" s="662"/>
      <c r="Y148" s="655"/>
      <c r="Z148" s="655"/>
      <c r="AA148" s="655"/>
      <c r="AB148" s="663"/>
    </row>
    <row r="149" spans="1:28" ht="12.75">
      <c r="A149" s="106" t="s">
        <v>252</v>
      </c>
      <c r="B149" s="655"/>
      <c r="C149" s="655"/>
      <c r="D149" s="655"/>
      <c r="E149" s="655"/>
      <c r="F149" s="663"/>
      <c r="G149" s="655"/>
      <c r="H149" s="655"/>
      <c r="I149" s="655"/>
      <c r="J149" s="663"/>
      <c r="K149" s="655"/>
      <c r="L149" s="655"/>
      <c r="M149" s="655"/>
      <c r="N149" s="655"/>
      <c r="O149" s="663"/>
      <c r="P149" s="110"/>
      <c r="Q149" s="655"/>
      <c r="R149" s="655"/>
      <c r="S149" s="663"/>
      <c r="T149" s="655"/>
      <c r="U149" s="655"/>
      <c r="V149" s="655"/>
      <c r="W149" s="663"/>
      <c r="X149" s="662"/>
      <c r="Y149" s="655"/>
      <c r="Z149" s="655"/>
      <c r="AA149" s="655"/>
      <c r="AB149" s="663"/>
    </row>
    <row r="150" spans="1:28" ht="12.75">
      <c r="A150" s="106" t="s">
        <v>253</v>
      </c>
      <c r="B150" s="655"/>
      <c r="C150" s="655"/>
      <c r="D150" s="655"/>
      <c r="E150" s="655"/>
      <c r="F150" s="663"/>
      <c r="G150" s="655"/>
      <c r="H150" s="655"/>
      <c r="I150" s="655"/>
      <c r="J150" s="663"/>
      <c r="K150" s="655"/>
      <c r="L150" s="655"/>
      <c r="M150" s="655"/>
      <c r="N150" s="655"/>
      <c r="O150" s="663"/>
      <c r="P150" s="110"/>
      <c r="Q150" s="655"/>
      <c r="R150" s="655"/>
      <c r="S150" s="663"/>
      <c r="T150" s="655"/>
      <c r="U150" s="655"/>
      <c r="V150" s="655"/>
      <c r="W150" s="663"/>
      <c r="X150" s="655"/>
      <c r="Y150" s="655"/>
      <c r="Z150" s="655"/>
      <c r="AA150" s="655"/>
      <c r="AB150" s="663"/>
    </row>
    <row r="151" spans="1:28" ht="12.75">
      <c r="A151" s="106" t="s">
        <v>254</v>
      </c>
      <c r="B151" s="655"/>
      <c r="C151" s="655"/>
      <c r="D151" s="655"/>
      <c r="E151" s="655"/>
      <c r="F151" s="663"/>
      <c r="G151" s="655"/>
      <c r="H151" s="655"/>
      <c r="I151" s="655"/>
      <c r="J151" s="663"/>
      <c r="K151" s="655"/>
      <c r="L151" s="655"/>
      <c r="M151" s="655"/>
      <c r="N151" s="655"/>
      <c r="O151" s="663"/>
      <c r="P151" s="110"/>
      <c r="Q151" s="655"/>
      <c r="R151" s="655"/>
      <c r="S151" s="663"/>
      <c r="T151" s="655"/>
      <c r="U151" s="655"/>
      <c r="V151" s="655"/>
      <c r="W151" s="663"/>
      <c r="X151" s="662"/>
      <c r="Y151" s="655"/>
      <c r="Z151" s="655"/>
      <c r="AA151" s="655"/>
      <c r="AB151" s="663"/>
    </row>
    <row r="152" spans="1:28" ht="12.75">
      <c r="A152" s="106" t="s">
        <v>255</v>
      </c>
      <c r="B152" s="655"/>
      <c r="C152" s="655"/>
      <c r="D152" s="655"/>
      <c r="E152" s="655"/>
      <c r="F152" s="663"/>
      <c r="G152" s="655"/>
      <c r="H152" s="655"/>
      <c r="I152" s="655"/>
      <c r="J152" s="663"/>
      <c r="K152" s="655"/>
      <c r="L152" s="655"/>
      <c r="M152" s="655"/>
      <c r="N152" s="655"/>
      <c r="O152" s="663"/>
      <c r="P152" s="110"/>
      <c r="Q152" s="655"/>
      <c r="R152" s="655"/>
      <c r="S152" s="663"/>
      <c r="T152" s="655"/>
      <c r="U152" s="655"/>
      <c r="V152" s="655"/>
      <c r="W152" s="663"/>
      <c r="X152" s="662"/>
      <c r="Y152" s="655"/>
      <c r="Z152" s="655"/>
      <c r="AA152" s="655"/>
      <c r="AB152" s="663"/>
    </row>
    <row r="153" spans="1:28" ht="12.75">
      <c r="A153" s="120" t="s">
        <v>256</v>
      </c>
      <c r="B153" s="685"/>
      <c r="C153" s="685"/>
      <c r="D153" s="685"/>
      <c r="E153" s="685"/>
      <c r="F153" s="683"/>
      <c r="G153" s="685"/>
      <c r="H153" s="685"/>
      <c r="I153" s="685"/>
      <c r="J153" s="683"/>
      <c r="K153" s="685"/>
      <c r="L153" s="685"/>
      <c r="M153" s="685"/>
      <c r="N153" s="685"/>
      <c r="O153" s="683"/>
      <c r="P153" s="121"/>
      <c r="Q153" s="685"/>
      <c r="R153" s="685"/>
      <c r="S153" s="683"/>
      <c r="T153" s="685"/>
      <c r="U153" s="685"/>
      <c r="V153" s="685"/>
      <c r="W153" s="683"/>
      <c r="X153" s="662"/>
      <c r="Y153" s="685"/>
      <c r="Z153" s="685"/>
      <c r="AA153" s="685"/>
      <c r="AB153" s="683"/>
    </row>
    <row r="154" spans="1:28" ht="12.75">
      <c r="A154" s="106" t="s">
        <v>578</v>
      </c>
      <c r="B154" s="655"/>
      <c r="C154" s="655"/>
      <c r="D154" s="655"/>
      <c r="E154" s="655"/>
      <c r="F154" s="663"/>
      <c r="G154" s="655"/>
      <c r="H154" s="655"/>
      <c r="I154" s="655"/>
      <c r="J154" s="663"/>
      <c r="K154" s="655"/>
      <c r="L154" s="655"/>
      <c r="M154" s="655"/>
      <c r="N154" s="655"/>
      <c r="O154" s="663"/>
      <c r="P154" s="110"/>
      <c r="Q154" s="655"/>
      <c r="R154" s="655"/>
      <c r="S154" s="663"/>
      <c r="T154" s="655"/>
      <c r="U154" s="655"/>
      <c r="V154" s="655"/>
      <c r="W154" s="663"/>
      <c r="X154" s="662"/>
      <c r="Y154" s="655"/>
      <c r="Z154" s="655"/>
      <c r="AA154" s="655"/>
      <c r="AB154" s="663"/>
    </row>
    <row r="155" spans="1:28" ht="12.75">
      <c r="A155" s="106" t="s">
        <v>579</v>
      </c>
      <c r="B155" s="655"/>
      <c r="C155" s="655"/>
      <c r="D155" s="655"/>
      <c r="E155" s="655"/>
      <c r="F155" s="663"/>
      <c r="G155" s="655"/>
      <c r="H155" s="655"/>
      <c r="I155" s="655"/>
      <c r="J155" s="663"/>
      <c r="K155" s="655"/>
      <c r="L155" s="655"/>
      <c r="M155" s="655"/>
      <c r="N155" s="655"/>
      <c r="O155" s="663"/>
      <c r="P155" s="110"/>
      <c r="Q155" s="655"/>
      <c r="R155" s="655"/>
      <c r="S155" s="663"/>
      <c r="T155" s="655"/>
      <c r="U155" s="655"/>
      <c r="V155" s="655"/>
      <c r="W155" s="663"/>
      <c r="X155" s="662"/>
      <c r="Y155" s="655"/>
      <c r="Z155" s="655"/>
      <c r="AA155" s="655"/>
      <c r="AB155" s="663"/>
    </row>
    <row r="156" spans="1:28" ht="12.75">
      <c r="A156" s="41" t="s">
        <v>87</v>
      </c>
      <c r="B156" s="686"/>
      <c r="C156" s="686"/>
      <c r="D156" s="686"/>
      <c r="E156" s="686"/>
      <c r="F156" s="686"/>
      <c r="G156" s="686"/>
      <c r="H156" s="686"/>
      <c r="I156" s="686"/>
      <c r="J156" s="686"/>
      <c r="K156" s="686"/>
      <c r="L156" s="686"/>
      <c r="M156" s="686"/>
      <c r="N156" s="686"/>
      <c r="O156" s="686"/>
      <c r="P156" s="134"/>
      <c r="Q156" s="686"/>
      <c r="R156" s="686"/>
      <c r="S156" s="686"/>
      <c r="T156" s="686"/>
      <c r="U156" s="686"/>
      <c r="V156" s="686"/>
      <c r="W156" s="686"/>
      <c r="X156" s="686"/>
      <c r="Y156" s="686"/>
      <c r="Z156" s="686"/>
      <c r="AA156" s="686"/>
      <c r="AB156" s="687"/>
    </row>
    <row r="157" spans="1:28" ht="12.75">
      <c r="A157" s="117" t="s">
        <v>257</v>
      </c>
      <c r="B157" s="650"/>
      <c r="C157" s="650"/>
      <c r="D157" s="650"/>
      <c r="E157" s="650"/>
      <c r="F157" s="690"/>
      <c r="G157" s="650"/>
      <c r="H157" s="650"/>
      <c r="I157" s="650"/>
      <c r="J157" s="690"/>
      <c r="K157" s="650"/>
      <c r="L157" s="650"/>
      <c r="M157" s="650"/>
      <c r="N157" s="650"/>
      <c r="O157" s="690"/>
      <c r="P157" s="107"/>
      <c r="Q157" s="650"/>
      <c r="R157" s="650"/>
      <c r="S157" s="690"/>
      <c r="T157" s="650"/>
      <c r="U157" s="650"/>
      <c r="V157" s="650"/>
      <c r="W157" s="690"/>
      <c r="X157" s="651"/>
      <c r="Y157" s="650"/>
      <c r="Z157" s="650"/>
      <c r="AA157" s="650"/>
      <c r="AB157" s="690"/>
    </row>
    <row r="158" spans="1:28" ht="12.75">
      <c r="A158" s="106" t="s">
        <v>162</v>
      </c>
      <c r="B158" s="655"/>
      <c r="C158" s="655"/>
      <c r="D158" s="655"/>
      <c r="E158" s="655"/>
      <c r="F158" s="663"/>
      <c r="G158" s="655"/>
      <c r="H158" s="655"/>
      <c r="I158" s="655"/>
      <c r="J158" s="663"/>
      <c r="K158" s="655"/>
      <c r="L158" s="655"/>
      <c r="M158" s="655"/>
      <c r="N158" s="655"/>
      <c r="O158" s="663"/>
      <c r="P158" s="110"/>
      <c r="Q158" s="655"/>
      <c r="R158" s="655"/>
      <c r="S158" s="663"/>
      <c r="T158" s="655"/>
      <c r="U158" s="655"/>
      <c r="V158" s="655"/>
      <c r="W158" s="663"/>
      <c r="X158" s="652"/>
      <c r="Y158" s="655"/>
      <c r="Z158" s="655"/>
      <c r="AA158" s="655"/>
      <c r="AB158" s="663"/>
    </row>
    <row r="159" spans="1:28" ht="12.75">
      <c r="A159" s="106" t="s">
        <v>459</v>
      </c>
      <c r="B159" s="655"/>
      <c r="C159" s="655"/>
      <c r="D159" s="655"/>
      <c r="E159" s="655"/>
      <c r="F159" s="663"/>
      <c r="G159" s="655"/>
      <c r="H159" s="655"/>
      <c r="I159" s="655"/>
      <c r="J159" s="663"/>
      <c r="K159" s="655"/>
      <c r="L159" s="655"/>
      <c r="M159" s="655"/>
      <c r="N159" s="655"/>
      <c r="O159" s="663"/>
      <c r="P159" s="110"/>
      <c r="Q159" s="655"/>
      <c r="R159" s="655"/>
      <c r="S159" s="663"/>
      <c r="T159" s="655"/>
      <c r="U159" s="655"/>
      <c r="V159" s="655"/>
      <c r="W159" s="663"/>
      <c r="X159" s="662"/>
      <c r="Y159" s="655"/>
      <c r="Z159" s="655"/>
      <c r="AA159" s="655"/>
      <c r="AB159" s="663"/>
    </row>
    <row r="160" spans="1:28" ht="12.75">
      <c r="A160" s="106" t="s">
        <v>259</v>
      </c>
      <c r="B160" s="655"/>
      <c r="C160" s="655"/>
      <c r="D160" s="655"/>
      <c r="E160" s="655"/>
      <c r="F160" s="663"/>
      <c r="G160" s="655"/>
      <c r="H160" s="655"/>
      <c r="I160" s="655"/>
      <c r="J160" s="663"/>
      <c r="K160" s="655"/>
      <c r="L160" s="655"/>
      <c r="M160" s="655"/>
      <c r="N160" s="655"/>
      <c r="O160" s="663"/>
      <c r="P160" s="110"/>
      <c r="Q160" s="655"/>
      <c r="R160" s="655"/>
      <c r="S160" s="663"/>
      <c r="T160" s="655"/>
      <c r="U160" s="655"/>
      <c r="V160" s="655"/>
      <c r="W160" s="663"/>
      <c r="X160" s="662"/>
      <c r="Y160" s="655"/>
      <c r="Z160" s="655"/>
      <c r="AA160" s="655"/>
      <c r="AB160" s="663"/>
    </row>
    <row r="161" spans="1:28" ht="12.75">
      <c r="A161" s="106" t="s">
        <v>260</v>
      </c>
      <c r="B161" s="655"/>
      <c r="C161" s="655"/>
      <c r="D161" s="655"/>
      <c r="E161" s="655"/>
      <c r="F161" s="663"/>
      <c r="G161" s="655"/>
      <c r="H161" s="655"/>
      <c r="I161" s="655"/>
      <c r="J161" s="663"/>
      <c r="K161" s="655"/>
      <c r="L161" s="655"/>
      <c r="M161" s="655"/>
      <c r="N161" s="655"/>
      <c r="O161" s="663"/>
      <c r="P161" s="110"/>
      <c r="Q161" s="655"/>
      <c r="R161" s="655"/>
      <c r="S161" s="655"/>
      <c r="T161" s="655"/>
      <c r="U161" s="655"/>
      <c r="V161" s="655"/>
      <c r="W161" s="655"/>
      <c r="X161" s="655"/>
      <c r="Y161" s="655"/>
      <c r="Z161" s="655"/>
      <c r="AA161" s="655"/>
      <c r="AB161" s="663"/>
    </row>
    <row r="162" spans="1:28" ht="12.75">
      <c r="A162" s="106" t="s">
        <v>409</v>
      </c>
      <c r="B162" s="655"/>
      <c r="C162" s="655"/>
      <c r="D162" s="655"/>
      <c r="E162" s="655"/>
      <c r="F162" s="663"/>
      <c r="G162" s="655"/>
      <c r="H162" s="655"/>
      <c r="I162" s="655"/>
      <c r="J162" s="663"/>
      <c r="K162" s="655"/>
      <c r="L162" s="655"/>
      <c r="M162" s="655"/>
      <c r="N162" s="655"/>
      <c r="O162" s="663"/>
      <c r="P162" s="110"/>
      <c r="Q162" s="655"/>
      <c r="R162" s="655"/>
      <c r="S162" s="663"/>
      <c r="T162" s="655"/>
      <c r="U162" s="655"/>
      <c r="V162" s="655"/>
      <c r="W162" s="663"/>
      <c r="X162" s="662"/>
      <c r="Y162" s="655"/>
      <c r="Z162" s="655"/>
      <c r="AA162" s="655"/>
      <c r="AB162" s="663"/>
    </row>
    <row r="163" spans="1:28" ht="12.75">
      <c r="A163" s="106" t="s">
        <v>262</v>
      </c>
      <c r="B163" s="655"/>
      <c r="C163" s="655"/>
      <c r="D163" s="655"/>
      <c r="E163" s="655"/>
      <c r="F163" s="663"/>
      <c r="G163" s="655"/>
      <c r="H163" s="655"/>
      <c r="I163" s="655"/>
      <c r="J163" s="663"/>
      <c r="K163" s="655"/>
      <c r="L163" s="655"/>
      <c r="M163" s="655"/>
      <c r="N163" s="655"/>
      <c r="O163" s="663"/>
      <c r="P163" s="110"/>
      <c r="Q163" s="655"/>
      <c r="R163" s="655"/>
      <c r="S163" s="663"/>
      <c r="T163" s="655"/>
      <c r="U163" s="655"/>
      <c r="V163" s="655"/>
      <c r="W163" s="663"/>
      <c r="X163" s="662"/>
      <c r="Y163" s="655"/>
      <c r="Z163" s="655"/>
      <c r="AA163" s="655"/>
      <c r="AB163" s="663"/>
    </row>
    <row r="164" spans="1:28" ht="12.75">
      <c r="A164" s="106" t="s">
        <v>603</v>
      </c>
      <c r="B164" s="655"/>
      <c r="C164" s="655"/>
      <c r="D164" s="655"/>
      <c r="E164" s="655"/>
      <c r="F164" s="661"/>
      <c r="G164" s="655"/>
      <c r="H164" s="655"/>
      <c r="I164" s="655"/>
      <c r="J164" s="661"/>
      <c r="K164" s="655"/>
      <c r="L164" s="655"/>
      <c r="M164" s="655"/>
      <c r="N164" s="655"/>
      <c r="O164" s="661"/>
      <c r="P164" s="110"/>
      <c r="Q164" s="655"/>
      <c r="R164" s="655"/>
      <c r="S164" s="661"/>
      <c r="T164" s="655"/>
      <c r="U164" s="655"/>
      <c r="V164" s="655"/>
      <c r="W164" s="661"/>
      <c r="X164" s="655"/>
      <c r="Y164" s="655"/>
      <c r="Z164" s="655"/>
      <c r="AA164" s="655"/>
      <c r="AB164" s="661" t="s">
        <v>477</v>
      </c>
    </row>
    <row r="165" spans="1:28" ht="12.75">
      <c r="A165" s="106" t="s">
        <v>410</v>
      </c>
      <c r="B165" s="655"/>
      <c r="C165" s="655"/>
      <c r="D165" s="655"/>
      <c r="E165" s="655"/>
      <c r="F165" s="663"/>
      <c r="G165" s="655"/>
      <c r="H165" s="655"/>
      <c r="I165" s="655"/>
      <c r="J165" s="663"/>
      <c r="K165" s="655"/>
      <c r="L165" s="655"/>
      <c r="M165" s="655"/>
      <c r="N165" s="655"/>
      <c r="O165" s="663"/>
      <c r="P165" s="110"/>
      <c r="Q165" s="655"/>
      <c r="R165" s="655"/>
      <c r="S165" s="663"/>
      <c r="T165" s="655"/>
      <c r="U165" s="655"/>
      <c r="V165" s="655"/>
      <c r="W165" s="663"/>
      <c r="X165" s="652"/>
      <c r="Y165" s="655"/>
      <c r="Z165" s="655"/>
      <c r="AA165" s="655"/>
      <c r="AB165" s="663"/>
    </row>
    <row r="166" spans="1:28" ht="12.75">
      <c r="A166" s="41" t="s">
        <v>89</v>
      </c>
      <c r="B166" s="686"/>
      <c r="C166" s="686"/>
      <c r="D166" s="686"/>
      <c r="E166" s="686"/>
      <c r="F166" s="686"/>
      <c r="G166" s="686"/>
      <c r="H166" s="686"/>
      <c r="I166" s="686"/>
      <c r="J166" s="686"/>
      <c r="K166" s="686"/>
      <c r="L166" s="686"/>
      <c r="M166" s="686"/>
      <c r="N166" s="686"/>
      <c r="O166" s="686"/>
      <c r="P166" s="134"/>
      <c r="Q166" s="686"/>
      <c r="R166" s="686"/>
      <c r="S166" s="686"/>
      <c r="T166" s="686"/>
      <c r="U166" s="686"/>
      <c r="V166" s="686"/>
      <c r="W166" s="686"/>
      <c r="X166" s="686"/>
      <c r="Y166" s="686"/>
      <c r="Z166" s="686"/>
      <c r="AA166" s="686"/>
      <c r="AB166" s="687"/>
    </row>
    <row r="167" spans="1:28" ht="12.75">
      <c r="A167" s="117" t="s">
        <v>551</v>
      </c>
      <c r="B167" s="650"/>
      <c r="C167" s="650"/>
      <c r="D167" s="650"/>
      <c r="E167" s="650"/>
      <c r="F167" s="690"/>
      <c r="G167" s="650"/>
      <c r="H167" s="650"/>
      <c r="I167" s="650"/>
      <c r="J167" s="690"/>
      <c r="K167" s="650"/>
      <c r="L167" s="650"/>
      <c r="M167" s="650"/>
      <c r="N167" s="650"/>
      <c r="O167" s="690"/>
      <c r="P167" s="107"/>
      <c r="Q167" s="650"/>
      <c r="R167" s="650"/>
      <c r="S167" s="690"/>
      <c r="T167" s="650"/>
      <c r="U167" s="650"/>
      <c r="V167" s="650"/>
      <c r="W167" s="690"/>
      <c r="X167" s="677"/>
      <c r="Y167" s="650"/>
      <c r="Z167" s="650"/>
      <c r="AA167" s="650"/>
      <c r="AB167" s="690"/>
    </row>
    <row r="168" spans="1:28" ht="12.75">
      <c r="A168" s="106" t="s">
        <v>265</v>
      </c>
      <c r="B168" s="655"/>
      <c r="C168" s="655"/>
      <c r="D168" s="655"/>
      <c r="E168" s="655"/>
      <c r="F168" s="661"/>
      <c r="G168" s="655"/>
      <c r="H168" s="655"/>
      <c r="I168" s="655"/>
      <c r="J168" s="661"/>
      <c r="K168" s="655"/>
      <c r="L168" s="655"/>
      <c r="M168" s="655"/>
      <c r="N168" s="655"/>
      <c r="O168" s="661"/>
      <c r="P168" s="110"/>
      <c r="Q168" s="655"/>
      <c r="R168" s="655"/>
      <c r="S168" s="661"/>
      <c r="T168" s="655"/>
      <c r="U168" s="655"/>
      <c r="V168" s="655"/>
      <c r="W168" s="661"/>
      <c r="X168" s="662"/>
      <c r="Y168" s="662"/>
      <c r="Z168" s="662"/>
      <c r="AA168" s="655"/>
      <c r="AB168" s="661" t="s">
        <v>477</v>
      </c>
    </row>
    <row r="169" spans="1:28" ht="12.75">
      <c r="A169" s="106" t="s">
        <v>266</v>
      </c>
      <c r="B169" s="655"/>
      <c r="C169" s="655"/>
      <c r="D169" s="655"/>
      <c r="E169" s="655"/>
      <c r="F169" s="663"/>
      <c r="G169" s="655"/>
      <c r="H169" s="655"/>
      <c r="I169" s="655"/>
      <c r="J169" s="663"/>
      <c r="K169" s="655"/>
      <c r="L169" s="655"/>
      <c r="M169" s="655"/>
      <c r="N169" s="655"/>
      <c r="O169" s="663"/>
      <c r="P169" s="110"/>
      <c r="Q169" s="655"/>
      <c r="R169" s="655"/>
      <c r="S169" s="663"/>
      <c r="T169" s="655"/>
      <c r="U169" s="655"/>
      <c r="V169" s="655"/>
      <c r="W169" s="663"/>
      <c r="X169" s="662"/>
      <c r="Y169" s="655"/>
      <c r="Z169" s="655"/>
      <c r="AA169" s="655"/>
      <c r="AB169" s="663"/>
    </row>
    <row r="170" spans="1:28" ht="12.75">
      <c r="A170" s="106" t="s">
        <v>267</v>
      </c>
      <c r="B170" s="655"/>
      <c r="C170" s="655"/>
      <c r="D170" s="655"/>
      <c r="E170" s="655"/>
      <c r="F170" s="663"/>
      <c r="G170" s="655"/>
      <c r="H170" s="655"/>
      <c r="I170" s="655"/>
      <c r="J170" s="663"/>
      <c r="K170" s="655"/>
      <c r="L170" s="655"/>
      <c r="M170" s="655"/>
      <c r="N170" s="655"/>
      <c r="O170" s="663"/>
      <c r="P170" s="110"/>
      <c r="Q170" s="655"/>
      <c r="R170" s="655"/>
      <c r="S170" s="663"/>
      <c r="T170" s="655"/>
      <c r="U170" s="655"/>
      <c r="V170" s="655"/>
      <c r="W170" s="663"/>
      <c r="X170" s="662"/>
      <c r="Y170" s="655"/>
      <c r="Z170" s="655"/>
      <c r="AA170" s="655"/>
      <c r="AB170" s="663"/>
    </row>
    <row r="171" spans="1:28" ht="12.75">
      <c r="A171" s="106" t="s">
        <v>448</v>
      </c>
      <c r="B171" s="655"/>
      <c r="C171" s="655"/>
      <c r="D171" s="655"/>
      <c r="E171" s="655"/>
      <c r="F171" s="663"/>
      <c r="G171" s="655"/>
      <c r="H171" s="655"/>
      <c r="I171" s="655"/>
      <c r="J171" s="663"/>
      <c r="K171" s="655"/>
      <c r="L171" s="655"/>
      <c r="M171" s="655"/>
      <c r="N171" s="655"/>
      <c r="O171" s="663"/>
      <c r="P171" s="110"/>
      <c r="Q171" s="655"/>
      <c r="R171" s="655"/>
      <c r="S171" s="663"/>
      <c r="T171" s="655"/>
      <c r="U171" s="655"/>
      <c r="V171" s="655"/>
      <c r="W171" s="663"/>
      <c r="X171" s="662"/>
      <c r="Y171" s="655"/>
      <c r="Z171" s="655"/>
      <c r="AA171" s="655"/>
      <c r="AB171" s="663"/>
    </row>
    <row r="172" spans="1:28" ht="12.75">
      <c r="A172" s="106" t="s">
        <v>489</v>
      </c>
      <c r="B172" s="655"/>
      <c r="C172" s="655"/>
      <c r="D172" s="655"/>
      <c r="E172" s="655"/>
      <c r="F172" s="663"/>
      <c r="G172" s="655"/>
      <c r="H172" s="655"/>
      <c r="I172" s="655"/>
      <c r="J172" s="663"/>
      <c r="K172" s="655"/>
      <c r="L172" s="655"/>
      <c r="M172" s="655"/>
      <c r="N172" s="655"/>
      <c r="O172" s="663"/>
      <c r="P172" s="110"/>
      <c r="Q172" s="655"/>
      <c r="R172" s="655"/>
      <c r="S172" s="663"/>
      <c r="T172" s="655"/>
      <c r="U172" s="655"/>
      <c r="V172" s="655"/>
      <c r="W172" s="663"/>
      <c r="Y172" s="655"/>
      <c r="Z172" s="655"/>
      <c r="AA172" s="655"/>
      <c r="AB172" s="663"/>
    </row>
    <row r="173" spans="1:28" ht="12.75">
      <c r="A173" s="106" t="s">
        <v>411</v>
      </c>
      <c r="B173" s="655"/>
      <c r="C173" s="655"/>
      <c r="D173" s="655"/>
      <c r="E173" s="655"/>
      <c r="F173" s="663"/>
      <c r="G173" s="655"/>
      <c r="H173" s="655"/>
      <c r="I173" s="655"/>
      <c r="J173" s="663"/>
      <c r="K173" s="655"/>
      <c r="L173" s="655"/>
      <c r="M173" s="655"/>
      <c r="N173" s="655"/>
      <c r="O173" s="663"/>
      <c r="P173" s="110"/>
      <c r="Q173" s="655"/>
      <c r="R173" s="655"/>
      <c r="S173" s="663"/>
      <c r="T173" s="655"/>
      <c r="U173" s="655"/>
      <c r="V173" s="655"/>
      <c r="W173" s="663"/>
      <c r="X173" s="662"/>
      <c r="Y173" s="655"/>
      <c r="Z173" s="655"/>
      <c r="AA173" s="655"/>
      <c r="AB173" s="663">
        <v>2.9</v>
      </c>
    </row>
    <row r="174" spans="1:28" ht="12.75">
      <c r="A174" s="106" t="s">
        <v>270</v>
      </c>
      <c r="B174" s="655"/>
      <c r="C174" s="655"/>
      <c r="D174" s="655"/>
      <c r="E174" s="655"/>
      <c r="F174" s="663"/>
      <c r="G174" s="655"/>
      <c r="H174" s="655"/>
      <c r="I174" s="655"/>
      <c r="J174" s="663"/>
      <c r="K174" s="655"/>
      <c r="L174" s="655"/>
      <c r="M174" s="655"/>
      <c r="N174" s="655"/>
      <c r="O174" s="663"/>
      <c r="P174" s="110"/>
      <c r="Q174" s="655"/>
      <c r="R174" s="655"/>
      <c r="S174" s="663"/>
      <c r="T174" s="655"/>
      <c r="U174" s="655"/>
      <c r="V174" s="655"/>
      <c r="W174" s="663"/>
      <c r="X174" s="662"/>
      <c r="Y174" s="655"/>
      <c r="Z174" s="655"/>
      <c r="AA174" s="655"/>
      <c r="AB174" s="663"/>
    </row>
    <row r="175" spans="1:28" ht="12.75">
      <c r="A175" s="106" t="s">
        <v>490</v>
      </c>
      <c r="B175" s="655"/>
      <c r="C175" s="655"/>
      <c r="D175" s="655"/>
      <c r="E175" s="655"/>
      <c r="F175" s="663"/>
      <c r="G175" s="655"/>
      <c r="H175" s="655"/>
      <c r="I175" s="655"/>
      <c r="J175" s="663"/>
      <c r="K175" s="655"/>
      <c r="L175" s="655"/>
      <c r="M175" s="655"/>
      <c r="N175" s="655"/>
      <c r="O175" s="663"/>
      <c r="P175" s="110"/>
      <c r="Q175" s="655"/>
      <c r="R175" s="655"/>
      <c r="S175" s="663"/>
      <c r="T175" s="655"/>
      <c r="U175" s="655"/>
      <c r="V175" s="655"/>
      <c r="W175" s="663"/>
      <c r="X175" s="655"/>
      <c r="Y175" s="655"/>
      <c r="Z175" s="655"/>
      <c r="AA175" s="655"/>
      <c r="AB175" s="663"/>
    </row>
    <row r="176" spans="1:28" ht="12.75">
      <c r="A176" s="106" t="s">
        <v>272</v>
      </c>
      <c r="B176" s="655"/>
      <c r="C176" s="655"/>
      <c r="D176" s="655"/>
      <c r="E176" s="655"/>
      <c r="F176" s="663"/>
      <c r="G176" s="655"/>
      <c r="H176" s="655"/>
      <c r="I176" s="655"/>
      <c r="J176" s="663"/>
      <c r="K176" s="655"/>
      <c r="L176" s="655"/>
      <c r="M176" s="655"/>
      <c r="N176" s="655"/>
      <c r="O176" s="663"/>
      <c r="P176" s="110"/>
      <c r="Q176" s="655"/>
      <c r="R176" s="655"/>
      <c r="S176" s="663"/>
      <c r="T176" s="655"/>
      <c r="U176" s="655"/>
      <c r="V176" s="655"/>
      <c r="W176" s="663"/>
      <c r="X176" s="662"/>
      <c r="Y176" s="655"/>
      <c r="Z176" s="655"/>
      <c r="AA176" s="655"/>
      <c r="AB176" s="663"/>
    </row>
    <row r="177" spans="1:28" ht="12.75">
      <c r="A177" s="106" t="s">
        <v>273</v>
      </c>
      <c r="B177" s="655"/>
      <c r="C177" s="655"/>
      <c r="D177" s="655"/>
      <c r="E177" s="655"/>
      <c r="F177" s="663"/>
      <c r="G177" s="655"/>
      <c r="H177" s="655"/>
      <c r="I177" s="655"/>
      <c r="J177" s="663"/>
      <c r="K177" s="655"/>
      <c r="L177" s="655"/>
      <c r="M177" s="655"/>
      <c r="N177" s="655"/>
      <c r="O177" s="663"/>
      <c r="P177" s="110"/>
      <c r="Q177" s="655"/>
      <c r="R177" s="655"/>
      <c r="S177" s="663"/>
      <c r="T177" s="655"/>
      <c r="U177" s="655"/>
      <c r="V177" s="655"/>
      <c r="W177" s="663"/>
      <c r="X177" s="662"/>
      <c r="Y177" s="655"/>
      <c r="Z177" s="655"/>
      <c r="AA177" s="655"/>
      <c r="AB177" s="663"/>
    </row>
    <row r="178" spans="1:28" ht="12.75">
      <c r="A178" s="120" t="s">
        <v>163</v>
      </c>
      <c r="B178" s="685"/>
      <c r="C178" s="685"/>
      <c r="D178" s="685"/>
      <c r="E178" s="685"/>
      <c r="F178" s="683"/>
      <c r="G178" s="685"/>
      <c r="H178" s="685"/>
      <c r="I178" s="685"/>
      <c r="J178" s="683"/>
      <c r="K178" s="685"/>
      <c r="L178" s="685"/>
      <c r="M178" s="685"/>
      <c r="N178" s="685"/>
      <c r="O178" s="683"/>
      <c r="P178" s="121"/>
      <c r="Q178" s="685"/>
      <c r="R178" s="685"/>
      <c r="S178" s="683"/>
      <c r="T178" s="685"/>
      <c r="U178" s="685"/>
      <c r="V178" s="685"/>
      <c r="W178" s="683"/>
      <c r="X178" s="662"/>
      <c r="Y178" s="685"/>
      <c r="Z178" s="685"/>
      <c r="AA178" s="685"/>
      <c r="AB178" s="683"/>
    </row>
    <row r="179" spans="1:28" ht="12.75">
      <c r="A179" s="41" t="s">
        <v>92</v>
      </c>
      <c r="B179" s="686"/>
      <c r="C179" s="686"/>
      <c r="D179" s="686"/>
      <c r="E179" s="686"/>
      <c r="F179" s="686"/>
      <c r="G179" s="686"/>
      <c r="H179" s="686"/>
      <c r="I179" s="686"/>
      <c r="J179" s="686"/>
      <c r="K179" s="686"/>
      <c r="L179" s="686"/>
      <c r="M179" s="686"/>
      <c r="N179" s="686"/>
      <c r="O179" s="686"/>
      <c r="P179" s="134"/>
      <c r="Q179" s="686"/>
      <c r="R179" s="686"/>
      <c r="S179" s="686"/>
      <c r="T179" s="686"/>
      <c r="U179" s="686"/>
      <c r="V179" s="686"/>
      <c r="W179" s="686"/>
      <c r="X179" s="686"/>
      <c r="Y179" s="686"/>
      <c r="Z179" s="686"/>
      <c r="AA179" s="686"/>
      <c r="AB179" s="687"/>
    </row>
    <row r="180" spans="1:28" ht="12.75">
      <c r="A180" s="117" t="s">
        <v>265</v>
      </c>
      <c r="B180" s="650"/>
      <c r="C180" s="650"/>
      <c r="D180" s="650"/>
      <c r="E180" s="650"/>
      <c r="F180" s="690"/>
      <c r="G180" s="650"/>
      <c r="H180" s="650"/>
      <c r="I180" s="650"/>
      <c r="J180" s="690"/>
      <c r="K180" s="650"/>
      <c r="L180" s="650"/>
      <c r="M180" s="650"/>
      <c r="N180" s="650"/>
      <c r="O180" s="690"/>
      <c r="P180" s="107"/>
      <c r="Q180" s="650"/>
      <c r="R180" s="650"/>
      <c r="S180" s="690"/>
      <c r="T180" s="650"/>
      <c r="U180" s="650"/>
      <c r="V180" s="650"/>
      <c r="W180" s="690"/>
      <c r="X180" s="655"/>
      <c r="Y180" s="655"/>
      <c r="Z180" s="655"/>
      <c r="AA180" s="655"/>
      <c r="AB180" s="690"/>
    </row>
    <row r="181" spans="1:28" ht="25.5">
      <c r="A181" s="119" t="s">
        <v>552</v>
      </c>
      <c r="B181" s="655"/>
      <c r="C181" s="655"/>
      <c r="D181" s="655"/>
      <c r="E181" s="655"/>
      <c r="F181" s="663"/>
      <c r="G181" s="655"/>
      <c r="H181" s="655"/>
      <c r="I181" s="655"/>
      <c r="J181" s="663"/>
      <c r="K181" s="655"/>
      <c r="L181" s="655"/>
      <c r="M181" s="655"/>
      <c r="N181" s="655"/>
      <c r="O181" s="663"/>
      <c r="P181" s="110"/>
      <c r="Q181" s="655"/>
      <c r="R181" s="655"/>
      <c r="S181" s="663"/>
      <c r="T181" s="655"/>
      <c r="U181" s="655"/>
      <c r="V181" s="655"/>
      <c r="W181" s="663"/>
      <c r="X181" s="655"/>
      <c r="Y181" s="655"/>
      <c r="Z181" s="655"/>
      <c r="AA181" s="655"/>
      <c r="AB181" s="663"/>
    </row>
    <row r="182" spans="1:28" ht="12.75">
      <c r="A182" s="106" t="s">
        <v>57</v>
      </c>
      <c r="B182" s="655"/>
      <c r="C182" s="655"/>
      <c r="D182" s="655"/>
      <c r="E182" s="655"/>
      <c r="F182" s="663"/>
      <c r="G182" s="655"/>
      <c r="H182" s="655"/>
      <c r="I182" s="655"/>
      <c r="J182" s="663"/>
      <c r="K182" s="655"/>
      <c r="L182" s="655"/>
      <c r="M182" s="655"/>
      <c r="N182" s="655"/>
      <c r="O182" s="663"/>
      <c r="P182" s="110"/>
      <c r="Q182" s="655"/>
      <c r="R182" s="655"/>
      <c r="S182" s="663"/>
      <c r="T182" s="655"/>
      <c r="U182" s="655"/>
      <c r="V182" s="655"/>
      <c r="W182" s="663"/>
      <c r="X182" s="655"/>
      <c r="Y182" s="655"/>
      <c r="Z182" s="655"/>
      <c r="AA182" s="655"/>
      <c r="AB182" s="663"/>
    </row>
    <row r="183" spans="1:28" ht="12.75">
      <c r="A183" s="106" t="s">
        <v>276</v>
      </c>
      <c r="B183" s="655"/>
      <c r="C183" s="655"/>
      <c r="D183" s="655"/>
      <c r="E183" s="655"/>
      <c r="F183" s="663"/>
      <c r="G183" s="655"/>
      <c r="H183" s="655"/>
      <c r="I183" s="655"/>
      <c r="J183" s="663"/>
      <c r="K183" s="655"/>
      <c r="L183" s="655"/>
      <c r="M183" s="655"/>
      <c r="N183" s="655"/>
      <c r="O183" s="663"/>
      <c r="P183" s="110"/>
      <c r="Q183" s="655"/>
      <c r="R183" s="655"/>
      <c r="S183" s="663"/>
      <c r="T183" s="655"/>
      <c r="U183" s="655"/>
      <c r="V183" s="655"/>
      <c r="W183" s="663"/>
      <c r="X183" s="655"/>
      <c r="Y183" s="655"/>
      <c r="Z183" s="655"/>
      <c r="AA183" s="655"/>
      <c r="AB183" s="663"/>
    </row>
    <row r="184" spans="1:28" ht="12.75">
      <c r="A184" s="106" t="s">
        <v>277</v>
      </c>
      <c r="B184" s="655"/>
      <c r="C184" s="655"/>
      <c r="D184" s="655"/>
      <c r="E184" s="655"/>
      <c r="F184" s="663"/>
      <c r="G184" s="655"/>
      <c r="H184" s="655"/>
      <c r="I184" s="655"/>
      <c r="J184" s="663"/>
      <c r="K184" s="655"/>
      <c r="L184" s="655"/>
      <c r="M184" s="655"/>
      <c r="N184" s="655"/>
      <c r="O184" s="663"/>
      <c r="P184" s="110"/>
      <c r="Q184" s="655"/>
      <c r="R184" s="655"/>
      <c r="S184" s="663"/>
      <c r="T184" s="655"/>
      <c r="U184" s="655"/>
      <c r="V184" s="655"/>
      <c r="W184" s="663"/>
      <c r="X184" s="655"/>
      <c r="Y184" s="655"/>
      <c r="Z184" s="655"/>
      <c r="AA184" s="655"/>
      <c r="AB184" s="663"/>
    </row>
    <row r="185" spans="1:28" ht="12.75">
      <c r="A185" s="106" t="s">
        <v>278</v>
      </c>
      <c r="B185" s="655"/>
      <c r="C185" s="655"/>
      <c r="D185" s="655"/>
      <c r="E185" s="655"/>
      <c r="F185" s="663"/>
      <c r="G185" s="655"/>
      <c r="H185" s="655"/>
      <c r="I185" s="655"/>
      <c r="J185" s="663"/>
      <c r="K185" s="655"/>
      <c r="L185" s="655"/>
      <c r="M185" s="655"/>
      <c r="N185" s="655"/>
      <c r="O185" s="663"/>
      <c r="P185" s="110"/>
      <c r="Q185" s="655"/>
      <c r="R185" s="655"/>
      <c r="S185" s="663"/>
      <c r="T185" s="655"/>
      <c r="U185" s="655"/>
      <c r="V185" s="655"/>
      <c r="W185" s="663"/>
      <c r="X185" s="655"/>
      <c r="Y185" s="655"/>
      <c r="Z185" s="655"/>
      <c r="AA185" s="655"/>
      <c r="AB185" s="663"/>
    </row>
    <row r="186" spans="1:28" ht="12.75">
      <c r="A186" s="106" t="s">
        <v>52</v>
      </c>
      <c r="B186" s="655"/>
      <c r="C186" s="655"/>
      <c r="D186" s="655"/>
      <c r="E186" s="655"/>
      <c r="F186" s="663"/>
      <c r="G186" s="655"/>
      <c r="H186" s="655"/>
      <c r="I186" s="655"/>
      <c r="J186" s="663"/>
      <c r="K186" s="655"/>
      <c r="L186" s="655"/>
      <c r="M186" s="655"/>
      <c r="N186" s="655"/>
      <c r="O186" s="663"/>
      <c r="P186" s="110"/>
      <c r="Q186" s="655"/>
      <c r="R186" s="655"/>
      <c r="S186" s="663"/>
      <c r="T186" s="655"/>
      <c r="U186" s="655"/>
      <c r="V186" s="655"/>
      <c r="W186" s="663"/>
      <c r="X186" s="652"/>
      <c r="Y186" s="655"/>
      <c r="Z186" s="655"/>
      <c r="AA186" s="655"/>
      <c r="AB186" s="663"/>
    </row>
    <row r="187" spans="1:28" ht="12.75">
      <c r="A187" s="106" t="s">
        <v>279</v>
      </c>
      <c r="B187" s="655"/>
      <c r="C187" s="655"/>
      <c r="D187" s="655"/>
      <c r="E187" s="655"/>
      <c r="F187" s="663"/>
      <c r="G187" s="655"/>
      <c r="H187" s="655"/>
      <c r="I187" s="655"/>
      <c r="J187" s="663"/>
      <c r="K187" s="655"/>
      <c r="L187" s="655"/>
      <c r="M187" s="655"/>
      <c r="N187" s="655"/>
      <c r="O187" s="663"/>
      <c r="P187" s="110"/>
      <c r="Q187" s="655"/>
      <c r="R187" s="655"/>
      <c r="S187" s="663"/>
      <c r="T187" s="655"/>
      <c r="U187" s="655"/>
      <c r="V187" s="655"/>
      <c r="W187" s="663"/>
      <c r="X187" s="652"/>
      <c r="Y187" s="655"/>
      <c r="Z187" s="655"/>
      <c r="AA187" s="655"/>
      <c r="AB187" s="663"/>
    </row>
    <row r="188" spans="1:28" ht="12.75">
      <c r="A188" s="106" t="s">
        <v>516</v>
      </c>
      <c r="B188" s="655"/>
      <c r="C188" s="655"/>
      <c r="D188" s="655"/>
      <c r="E188" s="655"/>
      <c r="F188" s="663"/>
      <c r="G188" s="655"/>
      <c r="H188" s="655"/>
      <c r="I188" s="655"/>
      <c r="J188" s="663"/>
      <c r="K188" s="655"/>
      <c r="L188" s="655"/>
      <c r="M188" s="655"/>
      <c r="N188" s="655"/>
      <c r="O188" s="663"/>
      <c r="P188" s="110"/>
      <c r="Q188" s="655"/>
      <c r="R188" s="655"/>
      <c r="S188" s="663"/>
      <c r="T188" s="655"/>
      <c r="U188" s="655"/>
      <c r="V188" s="655"/>
      <c r="W188" s="663"/>
      <c r="X188" s="652"/>
      <c r="Y188" s="655"/>
      <c r="Z188" s="655"/>
      <c r="AA188" s="655"/>
      <c r="AB188" s="663"/>
    </row>
    <row r="189" spans="1:28" ht="12.75">
      <c r="A189" s="106" t="s">
        <v>413</v>
      </c>
      <c r="B189" s="655"/>
      <c r="C189" s="655"/>
      <c r="D189" s="655"/>
      <c r="E189" s="655"/>
      <c r="F189" s="663"/>
      <c r="G189" s="655"/>
      <c r="H189" s="655"/>
      <c r="I189" s="655"/>
      <c r="J189" s="663"/>
      <c r="K189" s="655"/>
      <c r="L189" s="655"/>
      <c r="M189" s="655"/>
      <c r="N189" s="655"/>
      <c r="O189" s="663"/>
      <c r="P189" s="110"/>
      <c r="Q189" s="655"/>
      <c r="R189" s="655"/>
      <c r="S189" s="663"/>
      <c r="T189" s="655"/>
      <c r="U189" s="655"/>
      <c r="V189" s="655"/>
      <c r="W189" s="663"/>
      <c r="X189" s="652"/>
      <c r="Y189" s="655"/>
      <c r="Z189" s="655"/>
      <c r="AA189" s="655"/>
      <c r="AB189" s="663"/>
    </row>
    <row r="190" spans="1:28" ht="12.75">
      <c r="A190" s="120" t="s">
        <v>414</v>
      </c>
      <c r="B190" s="685"/>
      <c r="C190" s="685"/>
      <c r="D190" s="685"/>
      <c r="E190" s="685"/>
      <c r="F190" s="683"/>
      <c r="G190" s="685"/>
      <c r="H190" s="685"/>
      <c r="I190" s="685"/>
      <c r="J190" s="683"/>
      <c r="K190" s="685"/>
      <c r="L190" s="685"/>
      <c r="M190" s="685"/>
      <c r="N190" s="685"/>
      <c r="O190" s="683"/>
      <c r="P190" s="121"/>
      <c r="Q190" s="685"/>
      <c r="R190" s="685"/>
      <c r="S190" s="683"/>
      <c r="T190" s="685"/>
      <c r="U190" s="685"/>
      <c r="V190" s="685"/>
      <c r="W190" s="683"/>
      <c r="X190" s="691"/>
      <c r="Y190" s="685"/>
      <c r="Z190" s="685"/>
      <c r="AA190" s="685"/>
      <c r="AB190" s="683"/>
    </row>
    <row r="191" spans="1:28" ht="15.75">
      <c r="A191" s="56" t="s">
        <v>94</v>
      </c>
      <c r="B191" s="692"/>
      <c r="C191" s="692"/>
      <c r="D191" s="692"/>
      <c r="E191" s="692"/>
      <c r="F191" s="692"/>
      <c r="G191" s="692"/>
      <c r="H191" s="692"/>
      <c r="I191" s="692"/>
      <c r="J191" s="692"/>
      <c r="K191" s="692"/>
      <c r="L191" s="692"/>
      <c r="M191" s="692"/>
      <c r="N191" s="692"/>
      <c r="O191" s="692"/>
      <c r="P191" s="137"/>
      <c r="Q191" s="692"/>
      <c r="R191" s="692"/>
      <c r="S191" s="692"/>
      <c r="T191" s="692"/>
      <c r="U191" s="692"/>
      <c r="V191" s="692"/>
      <c r="W191" s="692"/>
      <c r="X191" s="692"/>
      <c r="Y191" s="692"/>
      <c r="Z191" s="692"/>
      <c r="AA191" s="692"/>
      <c r="AB191" s="693"/>
    </row>
    <row r="192" spans="1:28" ht="12.75">
      <c r="A192" s="41" t="s">
        <v>95</v>
      </c>
      <c r="B192" s="686"/>
      <c r="C192" s="686"/>
      <c r="D192" s="686"/>
      <c r="E192" s="686"/>
      <c r="F192" s="686"/>
      <c r="G192" s="686"/>
      <c r="H192" s="686"/>
      <c r="I192" s="686"/>
      <c r="J192" s="686"/>
      <c r="K192" s="686"/>
      <c r="L192" s="686"/>
      <c r="M192" s="686"/>
      <c r="N192" s="686"/>
      <c r="O192" s="686"/>
      <c r="P192" s="134"/>
      <c r="Q192" s="686"/>
      <c r="R192" s="686"/>
      <c r="S192" s="686"/>
      <c r="T192" s="686"/>
      <c r="U192" s="686"/>
      <c r="V192" s="686"/>
      <c r="W192" s="686"/>
      <c r="X192" s="686"/>
      <c r="Y192" s="686"/>
      <c r="Z192" s="686"/>
      <c r="AA192" s="686"/>
      <c r="AB192" s="687"/>
    </row>
    <row r="193" spans="1:28" ht="15.75">
      <c r="A193" s="22" t="s">
        <v>282</v>
      </c>
      <c r="B193" s="650"/>
      <c r="C193" s="650"/>
      <c r="D193" s="650"/>
      <c r="E193" s="650"/>
      <c r="F193" s="690"/>
      <c r="G193" s="650"/>
      <c r="H193" s="650"/>
      <c r="I193" s="650"/>
      <c r="J193" s="690"/>
      <c r="K193" s="650"/>
      <c r="L193" s="650"/>
      <c r="M193" s="650"/>
      <c r="N193" s="650"/>
      <c r="O193" s="690"/>
      <c r="P193" s="107"/>
      <c r="Q193" s="650"/>
      <c r="R193" s="650"/>
      <c r="S193" s="690"/>
      <c r="T193" s="650"/>
      <c r="U193" s="650"/>
      <c r="V193" s="650"/>
      <c r="W193" s="690"/>
      <c r="X193" s="650"/>
      <c r="Y193" s="650"/>
      <c r="Z193" s="650"/>
      <c r="AA193" s="650"/>
      <c r="AB193" s="690"/>
    </row>
    <row r="194" spans="1:28" ht="12.75">
      <c r="A194" s="17" t="s">
        <v>541</v>
      </c>
      <c r="B194" s="662"/>
      <c r="C194" s="662"/>
      <c r="D194" s="662"/>
      <c r="E194" s="662"/>
      <c r="F194" s="662"/>
      <c r="G194" s="662"/>
      <c r="H194" s="662"/>
      <c r="I194" s="662"/>
      <c r="J194" s="662"/>
      <c r="K194" s="662"/>
      <c r="L194" s="662"/>
      <c r="M194" s="662"/>
      <c r="N194" s="662"/>
      <c r="O194" s="662"/>
      <c r="P194" s="3"/>
      <c r="Q194" s="662"/>
      <c r="R194" s="662"/>
      <c r="S194" s="662"/>
      <c r="T194" s="662"/>
      <c r="U194" s="662"/>
      <c r="V194" s="662"/>
      <c r="W194" s="662"/>
      <c r="X194" s="662"/>
      <c r="Y194" s="662"/>
      <c r="Z194" s="662"/>
      <c r="AA194" s="662"/>
      <c r="AB194" s="663"/>
    </row>
    <row r="195" spans="1:28" ht="12.75">
      <c r="A195" s="2" t="s">
        <v>586</v>
      </c>
      <c r="B195" s="662"/>
      <c r="C195" s="662"/>
      <c r="D195" s="662"/>
      <c r="E195" s="662"/>
      <c r="F195" s="663"/>
      <c r="G195" s="662"/>
      <c r="H195" s="662"/>
      <c r="I195" s="662"/>
      <c r="J195" s="663"/>
      <c r="K195" s="662"/>
      <c r="L195" s="662"/>
      <c r="M195" s="662"/>
      <c r="N195" s="662"/>
      <c r="O195" s="663"/>
      <c r="P195" s="3"/>
      <c r="Q195" s="662"/>
      <c r="R195" s="662"/>
      <c r="S195" s="663"/>
      <c r="T195" s="662"/>
      <c r="U195" s="662"/>
      <c r="V195" s="662"/>
      <c r="W195" s="663"/>
      <c r="X195" s="662"/>
      <c r="Y195" s="662"/>
      <c r="Z195" s="662"/>
      <c r="AA195" s="662"/>
      <c r="AB195" s="663"/>
    </row>
    <row r="196" spans="1:28" ht="12.75">
      <c r="A196" s="2" t="s">
        <v>587</v>
      </c>
      <c r="B196" s="662"/>
      <c r="C196" s="662"/>
      <c r="D196" s="662"/>
      <c r="E196" s="662"/>
      <c r="F196" s="663"/>
      <c r="G196" s="662"/>
      <c r="H196" s="662"/>
      <c r="I196" s="662"/>
      <c r="J196" s="663"/>
      <c r="K196" s="662"/>
      <c r="L196" s="662"/>
      <c r="M196" s="662"/>
      <c r="N196" s="662"/>
      <c r="O196" s="663"/>
      <c r="P196" s="3"/>
      <c r="Q196" s="662"/>
      <c r="R196" s="662"/>
      <c r="S196" s="663"/>
      <c r="T196" s="662"/>
      <c r="U196" s="662"/>
      <c r="V196" s="662"/>
      <c r="W196" s="663"/>
      <c r="X196" s="662"/>
      <c r="Y196" s="662"/>
      <c r="Z196" s="662"/>
      <c r="AA196" s="662"/>
      <c r="AB196" s="663"/>
    </row>
    <row r="197" spans="1:28" ht="12.75">
      <c r="A197" s="136" t="s">
        <v>542</v>
      </c>
      <c r="B197" s="662"/>
      <c r="C197" s="662"/>
      <c r="D197" s="662"/>
      <c r="E197" s="662"/>
      <c r="F197" s="663"/>
      <c r="G197" s="662"/>
      <c r="H197" s="662"/>
      <c r="I197" s="662"/>
      <c r="J197" s="663"/>
      <c r="K197" s="662"/>
      <c r="L197" s="662"/>
      <c r="M197" s="662"/>
      <c r="N197" s="662"/>
      <c r="O197" s="663"/>
      <c r="P197" s="3"/>
      <c r="Q197" s="662"/>
      <c r="R197" s="662"/>
      <c r="S197" s="663"/>
      <c r="T197" s="662"/>
      <c r="U197" s="662"/>
      <c r="V197" s="662"/>
      <c r="W197" s="663"/>
      <c r="X197" s="662"/>
      <c r="Y197" s="662"/>
      <c r="Z197" s="662"/>
      <c r="AA197" s="662"/>
      <c r="AB197" s="663"/>
    </row>
    <row r="198" spans="1:28" ht="15.75">
      <c r="A198" s="58" t="s">
        <v>285</v>
      </c>
      <c r="B198" s="685"/>
      <c r="C198" s="685"/>
      <c r="D198" s="685"/>
      <c r="E198" s="685"/>
      <c r="F198" s="683"/>
      <c r="G198" s="685"/>
      <c r="H198" s="685"/>
      <c r="I198" s="685"/>
      <c r="J198" s="683"/>
      <c r="K198" s="685"/>
      <c r="L198" s="685"/>
      <c r="M198" s="685"/>
      <c r="N198" s="685"/>
      <c r="O198" s="683"/>
      <c r="P198" s="121"/>
      <c r="Q198" s="685"/>
      <c r="R198" s="685"/>
      <c r="S198" s="683"/>
      <c r="T198" s="685"/>
      <c r="U198" s="685"/>
      <c r="V198" s="685"/>
      <c r="W198" s="683"/>
      <c r="X198" s="685"/>
      <c r="Y198" s="685"/>
      <c r="Z198" s="685"/>
      <c r="AA198" s="685"/>
      <c r="AB198" s="683"/>
    </row>
    <row r="199" spans="1:28" ht="12.75">
      <c r="A199" s="41" t="s">
        <v>96</v>
      </c>
      <c r="B199" s="686"/>
      <c r="C199" s="686"/>
      <c r="D199" s="686"/>
      <c r="E199" s="686"/>
      <c r="F199" s="686"/>
      <c r="G199" s="686"/>
      <c r="H199" s="686"/>
      <c r="I199" s="686"/>
      <c r="J199" s="686"/>
      <c r="K199" s="686"/>
      <c r="L199" s="686"/>
      <c r="M199" s="686"/>
      <c r="N199" s="686"/>
      <c r="O199" s="686"/>
      <c r="P199" s="134"/>
      <c r="Q199" s="686"/>
      <c r="R199" s="686"/>
      <c r="S199" s="686"/>
      <c r="T199" s="686"/>
      <c r="U199" s="686"/>
      <c r="V199" s="686"/>
      <c r="W199" s="686"/>
      <c r="X199" s="686"/>
      <c r="Y199" s="686"/>
      <c r="Z199" s="686"/>
      <c r="AA199" s="686"/>
      <c r="AB199" s="687"/>
    </row>
    <row r="200" spans="1:28" ht="12.75">
      <c r="A200" s="117" t="s">
        <v>286</v>
      </c>
      <c r="B200" s="650"/>
      <c r="C200" s="650"/>
      <c r="D200" s="650"/>
      <c r="E200" s="650"/>
      <c r="F200" s="690"/>
      <c r="G200" s="650"/>
      <c r="H200" s="650"/>
      <c r="I200" s="650"/>
      <c r="J200" s="690"/>
      <c r="K200" s="650"/>
      <c r="L200" s="650"/>
      <c r="M200" s="650"/>
      <c r="N200" s="650"/>
      <c r="O200" s="690"/>
      <c r="P200" s="107"/>
      <c r="Q200" s="650"/>
      <c r="R200" s="650"/>
      <c r="S200" s="690"/>
      <c r="T200" s="650"/>
      <c r="U200" s="650"/>
      <c r="V200" s="650"/>
      <c r="W200" s="690"/>
      <c r="X200" s="651"/>
      <c r="Y200" s="650"/>
      <c r="Z200" s="650"/>
      <c r="AA200" s="650"/>
      <c r="AB200" s="690"/>
    </row>
    <row r="201" spans="1:28" ht="12.75">
      <c r="A201" s="106" t="s">
        <v>415</v>
      </c>
      <c r="B201" s="655"/>
      <c r="C201" s="655"/>
      <c r="D201" s="655"/>
      <c r="E201" s="655"/>
      <c r="F201" s="663"/>
      <c r="G201" s="655"/>
      <c r="H201" s="655"/>
      <c r="I201" s="655"/>
      <c r="J201" s="663"/>
      <c r="K201" s="655"/>
      <c r="L201" s="655"/>
      <c r="M201" s="655"/>
      <c r="N201" s="655"/>
      <c r="O201" s="663"/>
      <c r="P201" s="110"/>
      <c r="Q201" s="655"/>
      <c r="R201" s="655"/>
      <c r="S201" s="663"/>
      <c r="T201" s="655"/>
      <c r="U201" s="655"/>
      <c r="V201" s="655"/>
      <c r="W201" s="663"/>
      <c r="X201" s="652"/>
      <c r="Y201" s="655"/>
      <c r="Z201" s="655"/>
      <c r="AA201" s="655"/>
      <c r="AB201" s="663"/>
    </row>
    <row r="202" spans="1:28" ht="12.75">
      <c r="A202" s="106" t="s">
        <v>282</v>
      </c>
      <c r="B202" s="655"/>
      <c r="C202" s="655"/>
      <c r="D202" s="655"/>
      <c r="E202" s="655"/>
      <c r="F202" s="663"/>
      <c r="G202" s="655"/>
      <c r="H202" s="655"/>
      <c r="I202" s="655"/>
      <c r="J202" s="663"/>
      <c r="K202" s="655"/>
      <c r="L202" s="655"/>
      <c r="M202" s="655"/>
      <c r="N202" s="655"/>
      <c r="O202" s="663"/>
      <c r="P202" s="110"/>
      <c r="Q202" s="655"/>
      <c r="R202" s="655"/>
      <c r="S202" s="663"/>
      <c r="T202" s="655"/>
      <c r="U202" s="655"/>
      <c r="V202" s="655"/>
      <c r="W202" s="663"/>
      <c r="X202" s="652"/>
      <c r="Y202" s="655"/>
      <c r="Z202" s="655"/>
      <c r="AA202" s="655"/>
      <c r="AB202" s="663"/>
    </row>
    <row r="203" spans="1:28" ht="12.75">
      <c r="A203" s="17" t="s">
        <v>541</v>
      </c>
      <c r="B203" s="655"/>
      <c r="C203" s="655"/>
      <c r="D203" s="655"/>
      <c r="E203" s="655"/>
      <c r="F203" s="663"/>
      <c r="G203" s="655"/>
      <c r="H203" s="655"/>
      <c r="I203" s="655"/>
      <c r="J203" s="663"/>
      <c r="K203" s="655"/>
      <c r="L203" s="655"/>
      <c r="M203" s="655"/>
      <c r="N203" s="655"/>
      <c r="O203" s="663"/>
      <c r="P203" s="110"/>
      <c r="Q203" s="655"/>
      <c r="R203" s="655"/>
      <c r="S203" s="663"/>
      <c r="T203" s="655"/>
      <c r="U203" s="655"/>
      <c r="V203" s="655"/>
      <c r="W203" s="663"/>
      <c r="X203" s="652"/>
      <c r="Y203" s="655"/>
      <c r="Z203" s="655"/>
      <c r="AA203" s="655"/>
      <c r="AB203" s="663"/>
    </row>
    <row r="204" spans="1:28" ht="12.75">
      <c r="A204" s="136" t="s">
        <v>542</v>
      </c>
      <c r="B204" s="655"/>
      <c r="C204" s="655"/>
      <c r="D204" s="655"/>
      <c r="E204" s="655"/>
      <c r="F204" s="663"/>
      <c r="G204" s="655"/>
      <c r="H204" s="655"/>
      <c r="I204" s="655"/>
      <c r="J204" s="663"/>
      <c r="K204" s="655"/>
      <c r="L204" s="655"/>
      <c r="M204" s="655"/>
      <c r="N204" s="655"/>
      <c r="O204" s="663"/>
      <c r="P204" s="110"/>
      <c r="Q204" s="655"/>
      <c r="R204" s="655"/>
      <c r="S204" s="663"/>
      <c r="T204" s="655"/>
      <c r="U204" s="655"/>
      <c r="V204" s="655"/>
      <c r="W204" s="663"/>
      <c r="X204" s="652"/>
      <c r="Y204" s="655"/>
      <c r="Z204" s="655"/>
      <c r="AA204" s="655"/>
      <c r="AB204" s="663"/>
    </row>
    <row r="205" spans="1:28" ht="12.75">
      <c r="A205" s="106" t="s">
        <v>288</v>
      </c>
      <c r="B205" s="655"/>
      <c r="C205" s="655"/>
      <c r="D205" s="655"/>
      <c r="E205" s="655"/>
      <c r="F205" s="655"/>
      <c r="G205" s="655"/>
      <c r="H205" s="655"/>
      <c r="I205" s="655"/>
      <c r="J205" s="663"/>
      <c r="K205" s="655"/>
      <c r="L205" s="655"/>
      <c r="M205" s="655"/>
      <c r="N205" s="655"/>
      <c r="O205" s="663"/>
      <c r="P205" s="110"/>
      <c r="Q205" s="655"/>
      <c r="R205" s="655"/>
      <c r="S205" s="655"/>
      <c r="T205" s="655"/>
      <c r="U205" s="655"/>
      <c r="V205" s="655"/>
      <c r="W205" s="663"/>
      <c r="X205" s="655"/>
      <c r="Y205" s="655"/>
      <c r="Z205" s="655"/>
      <c r="AA205" s="655"/>
      <c r="AB205" s="663"/>
    </row>
    <row r="206" spans="1:28" ht="12.75">
      <c r="A206" s="106" t="s">
        <v>289</v>
      </c>
      <c r="B206" s="655"/>
      <c r="C206" s="655"/>
      <c r="D206" s="655"/>
      <c r="E206" s="655"/>
      <c r="F206" s="655"/>
      <c r="G206" s="655"/>
      <c r="H206" s="655"/>
      <c r="I206" s="655"/>
      <c r="J206" s="655"/>
      <c r="K206" s="655"/>
      <c r="L206" s="655"/>
      <c r="M206" s="655"/>
      <c r="N206" s="655"/>
      <c r="O206" s="663"/>
      <c r="P206" s="110"/>
      <c r="Q206" s="655"/>
      <c r="R206" s="655"/>
      <c r="S206" s="655"/>
      <c r="T206" s="655"/>
      <c r="U206" s="655"/>
      <c r="V206" s="655"/>
      <c r="W206" s="663"/>
      <c r="X206" s="652"/>
      <c r="Y206" s="655"/>
      <c r="Z206" s="655"/>
      <c r="AA206" s="655"/>
      <c r="AB206" s="663"/>
    </row>
    <row r="207" spans="1:28" ht="12.75">
      <c r="A207" s="106" t="s">
        <v>97</v>
      </c>
      <c r="B207" s="666"/>
      <c r="C207" s="666"/>
      <c r="D207" s="666"/>
      <c r="E207" s="666"/>
      <c r="F207" s="666"/>
      <c r="G207" s="666"/>
      <c r="H207" s="666"/>
      <c r="I207" s="666"/>
      <c r="J207" s="666"/>
      <c r="K207" s="666"/>
      <c r="L207" s="666"/>
      <c r="M207" s="666"/>
      <c r="N207" s="666"/>
      <c r="O207" s="666"/>
      <c r="P207" s="116"/>
      <c r="Q207" s="666"/>
      <c r="R207" s="666"/>
      <c r="S207" s="666"/>
      <c r="T207" s="666"/>
      <c r="U207" s="666"/>
      <c r="V207" s="666"/>
      <c r="W207" s="666"/>
      <c r="X207" s="666"/>
      <c r="Y207" s="666"/>
      <c r="Z207" s="666"/>
      <c r="AA207" s="666"/>
      <c r="AB207" s="666"/>
    </row>
    <row r="208" spans="1:28" ht="12.75">
      <c r="A208" s="106" t="s">
        <v>614</v>
      </c>
      <c r="B208" s="655"/>
      <c r="C208" s="655"/>
      <c r="D208" s="655"/>
      <c r="E208" s="655"/>
      <c r="F208" s="663"/>
      <c r="G208" s="655"/>
      <c r="H208" s="655"/>
      <c r="I208" s="655"/>
      <c r="J208" s="663"/>
      <c r="K208" s="655"/>
      <c r="L208" s="655"/>
      <c r="M208" s="655"/>
      <c r="N208" s="655"/>
      <c r="O208" s="663"/>
      <c r="P208" s="110"/>
      <c r="Q208" s="655"/>
      <c r="R208" s="655"/>
      <c r="S208" s="663"/>
      <c r="T208" s="655"/>
      <c r="U208" s="655"/>
      <c r="V208" s="655"/>
      <c r="W208" s="663"/>
      <c r="X208" s="655"/>
      <c r="Y208" s="655"/>
      <c r="Z208" s="655"/>
      <c r="AA208" s="655"/>
      <c r="AB208" s="663"/>
    </row>
    <row r="209" spans="1:28" ht="12.75">
      <c r="A209" s="21" t="s">
        <v>418</v>
      </c>
      <c r="B209" s="655"/>
      <c r="C209" s="655"/>
      <c r="D209" s="655"/>
      <c r="E209" s="655"/>
      <c r="F209" s="663"/>
      <c r="G209" s="655"/>
      <c r="H209" s="655"/>
      <c r="I209" s="655"/>
      <c r="J209" s="663"/>
      <c r="K209" s="655"/>
      <c r="L209" s="655"/>
      <c r="M209" s="655"/>
      <c r="N209" s="655"/>
      <c r="O209" s="663"/>
      <c r="P209" s="110"/>
      <c r="Q209" s="655"/>
      <c r="R209" s="655"/>
      <c r="S209" s="663"/>
      <c r="T209" s="655"/>
      <c r="U209" s="655"/>
      <c r="V209" s="655"/>
      <c r="W209" s="663"/>
      <c r="X209" s="655"/>
      <c r="Y209" s="655"/>
      <c r="Z209" s="655"/>
      <c r="AA209" s="655"/>
      <c r="AB209" s="663"/>
    </row>
    <row r="210" spans="1:28" ht="12.75">
      <c r="A210" s="106" t="s">
        <v>419</v>
      </c>
      <c r="B210" s="655"/>
      <c r="C210" s="655"/>
      <c r="D210" s="655"/>
      <c r="E210" s="655"/>
      <c r="F210" s="663"/>
      <c r="G210" s="655"/>
      <c r="H210" s="655"/>
      <c r="I210" s="655"/>
      <c r="J210" s="663"/>
      <c r="K210" s="655"/>
      <c r="L210" s="655"/>
      <c r="M210" s="655"/>
      <c r="N210" s="655"/>
      <c r="O210" s="663"/>
      <c r="P210" s="110"/>
      <c r="Q210" s="655"/>
      <c r="R210" s="655"/>
      <c r="S210" s="663"/>
      <c r="T210" s="655"/>
      <c r="U210" s="655"/>
      <c r="V210" s="655"/>
      <c r="W210" s="663"/>
      <c r="X210" s="655"/>
      <c r="Y210" s="655"/>
      <c r="Z210" s="655"/>
      <c r="AA210" s="655"/>
      <c r="AB210" s="663"/>
    </row>
    <row r="211" spans="1:28" ht="12.75">
      <c r="A211" s="106" t="s">
        <v>510</v>
      </c>
      <c r="B211" s="655"/>
      <c r="C211" s="655"/>
      <c r="D211" s="655"/>
      <c r="E211" s="655"/>
      <c r="F211" s="663"/>
      <c r="G211" s="655"/>
      <c r="H211" s="655"/>
      <c r="I211" s="655"/>
      <c r="J211" s="663"/>
      <c r="K211" s="655"/>
      <c r="L211" s="655"/>
      <c r="M211" s="655"/>
      <c r="N211" s="655"/>
      <c r="O211" s="663"/>
      <c r="P211" s="110"/>
      <c r="Q211" s="655"/>
      <c r="R211" s="655"/>
      <c r="S211" s="663"/>
      <c r="T211" s="655"/>
      <c r="U211" s="655"/>
      <c r="V211" s="655"/>
      <c r="W211" s="663"/>
      <c r="X211" s="652"/>
      <c r="Y211" s="655"/>
      <c r="Z211" s="655"/>
      <c r="AA211" s="655"/>
      <c r="AB211" s="663"/>
    </row>
    <row r="212" spans="1:28" ht="12.75">
      <c r="A212" s="106" t="s">
        <v>421</v>
      </c>
      <c r="B212" s="655"/>
      <c r="C212" s="655"/>
      <c r="D212" s="655"/>
      <c r="E212" s="655"/>
      <c r="F212" s="663"/>
      <c r="G212" s="655"/>
      <c r="H212" s="655"/>
      <c r="I212" s="655"/>
      <c r="J212" s="663"/>
      <c r="K212" s="655"/>
      <c r="L212" s="655"/>
      <c r="M212" s="655"/>
      <c r="N212" s="655"/>
      <c r="O212" s="663"/>
      <c r="P212" s="110"/>
      <c r="Q212" s="655"/>
      <c r="R212" s="655"/>
      <c r="S212" s="663"/>
      <c r="T212" s="655"/>
      <c r="U212" s="655"/>
      <c r="V212" s="655"/>
      <c r="W212" s="663"/>
      <c r="X212" s="652"/>
      <c r="Y212" s="655"/>
      <c r="Z212" s="655"/>
      <c r="AA212" s="655"/>
      <c r="AB212" s="663"/>
    </row>
    <row r="213" spans="1:28" ht="15.75">
      <c r="A213" s="56" t="s">
        <v>165</v>
      </c>
      <c r="B213" s="692"/>
      <c r="C213" s="692"/>
      <c r="D213" s="692"/>
      <c r="E213" s="692"/>
      <c r="F213" s="692"/>
      <c r="G213" s="692"/>
      <c r="H213" s="692"/>
      <c r="I213" s="692"/>
      <c r="J213" s="692"/>
      <c r="K213" s="692"/>
      <c r="L213" s="692"/>
      <c r="M213" s="692"/>
      <c r="N213" s="692"/>
      <c r="O213" s="692"/>
      <c r="P213" s="137"/>
      <c r="Q213" s="692"/>
      <c r="R213" s="692"/>
      <c r="S213" s="692"/>
      <c r="T213" s="692"/>
      <c r="U213" s="692"/>
      <c r="V213" s="692"/>
      <c r="W213" s="692"/>
      <c r="X213" s="692"/>
      <c r="Y213" s="692"/>
      <c r="Z213" s="692"/>
      <c r="AA213" s="692"/>
      <c r="AB213" s="693"/>
    </row>
    <row r="214" spans="1:28" ht="12.75">
      <c r="A214" s="41" t="s">
        <v>101</v>
      </c>
      <c r="B214" s="686"/>
      <c r="C214" s="686"/>
      <c r="D214" s="686"/>
      <c r="E214" s="686"/>
      <c r="F214" s="686"/>
      <c r="G214" s="686"/>
      <c r="H214" s="686"/>
      <c r="I214" s="686"/>
      <c r="J214" s="686"/>
      <c r="K214" s="686"/>
      <c r="L214" s="686"/>
      <c r="M214" s="686"/>
      <c r="N214" s="686"/>
      <c r="O214" s="686"/>
      <c r="P214" s="134"/>
      <c r="Q214" s="686"/>
      <c r="R214" s="686"/>
      <c r="S214" s="686"/>
      <c r="T214" s="686"/>
      <c r="U214" s="686"/>
      <c r="V214" s="686"/>
      <c r="W214" s="686"/>
      <c r="X214" s="686"/>
      <c r="Y214" s="686"/>
      <c r="Z214" s="686"/>
      <c r="AA214" s="686"/>
      <c r="AB214" s="687"/>
    </row>
    <row r="215" spans="1:28" ht="12.75">
      <c r="A215" s="117" t="s">
        <v>291</v>
      </c>
      <c r="B215" s="650"/>
      <c r="C215" s="650"/>
      <c r="D215" s="650"/>
      <c r="E215" s="650"/>
      <c r="F215" s="690"/>
      <c r="G215" s="650"/>
      <c r="H215" s="650"/>
      <c r="I215" s="650"/>
      <c r="J215" s="690"/>
      <c r="K215" s="650"/>
      <c r="L215" s="650"/>
      <c r="M215" s="650"/>
      <c r="N215" s="650"/>
      <c r="O215" s="690"/>
      <c r="P215" s="107"/>
      <c r="Q215" s="650"/>
      <c r="R215" s="650"/>
      <c r="S215" s="690"/>
      <c r="T215" s="650"/>
      <c r="U215" s="650"/>
      <c r="V215" s="650"/>
      <c r="W215" s="690"/>
      <c r="X215" s="650"/>
      <c r="Y215" s="650"/>
      <c r="Z215" s="650"/>
      <c r="AA215" s="650"/>
      <c r="AB215" s="690"/>
    </row>
    <row r="216" spans="1:28" ht="12.75">
      <c r="A216" s="106" t="s">
        <v>608</v>
      </c>
      <c r="B216" s="662"/>
      <c r="C216" s="662"/>
      <c r="D216" s="662"/>
      <c r="E216" s="662"/>
      <c r="F216" s="663"/>
      <c r="G216" s="662"/>
      <c r="H216" s="662"/>
      <c r="I216" s="662"/>
      <c r="J216" s="663"/>
      <c r="K216" s="655"/>
      <c r="L216" s="655"/>
      <c r="M216" s="655"/>
      <c r="N216" s="655"/>
      <c r="O216" s="663"/>
      <c r="P216" s="3"/>
      <c r="Q216" s="662"/>
      <c r="R216" s="662"/>
      <c r="S216" s="663"/>
      <c r="T216" s="662"/>
      <c r="U216" s="662"/>
      <c r="V216" s="662"/>
      <c r="W216" s="663"/>
      <c r="X216" s="655"/>
      <c r="Y216" s="655"/>
      <c r="Z216" s="655"/>
      <c r="AA216" s="655"/>
      <c r="AB216" s="663"/>
    </row>
    <row r="217" spans="1:28" ht="12.75">
      <c r="A217" s="106" t="s">
        <v>609</v>
      </c>
      <c r="B217" s="655"/>
      <c r="C217" s="655"/>
      <c r="D217" s="655"/>
      <c r="E217" s="655"/>
      <c r="F217" s="663"/>
      <c r="G217" s="655"/>
      <c r="H217" s="655"/>
      <c r="I217" s="655"/>
      <c r="J217" s="663"/>
      <c r="K217" s="655"/>
      <c r="L217" s="655"/>
      <c r="M217" s="655"/>
      <c r="N217" s="655"/>
      <c r="O217" s="663"/>
      <c r="P217" s="110"/>
      <c r="Q217" s="655"/>
      <c r="R217" s="655"/>
      <c r="S217" s="663"/>
      <c r="T217" s="655"/>
      <c r="U217" s="655"/>
      <c r="V217" s="655"/>
      <c r="W217" s="663"/>
      <c r="X217" s="655"/>
      <c r="Y217" s="655"/>
      <c r="Z217" s="655"/>
      <c r="AA217" s="655"/>
      <c r="AB217" s="663"/>
    </row>
    <row r="218" spans="1:28" ht="12.75">
      <c r="A218" s="106" t="s">
        <v>166</v>
      </c>
      <c r="B218" s="655"/>
      <c r="C218" s="655"/>
      <c r="D218" s="655"/>
      <c r="E218" s="655"/>
      <c r="F218" s="663"/>
      <c r="G218" s="655"/>
      <c r="H218" s="655"/>
      <c r="I218" s="655"/>
      <c r="J218" s="663"/>
      <c r="K218" s="655"/>
      <c r="L218" s="655"/>
      <c r="M218" s="655"/>
      <c r="N218" s="655"/>
      <c r="O218" s="663"/>
      <c r="P218" s="110"/>
      <c r="Q218" s="655"/>
      <c r="R218" s="655"/>
      <c r="S218" s="663"/>
      <c r="T218" s="655"/>
      <c r="U218" s="655"/>
      <c r="V218" s="655"/>
      <c r="W218" s="663"/>
      <c r="X218" s="655"/>
      <c r="Y218" s="655"/>
      <c r="Z218" s="655"/>
      <c r="AA218" s="655"/>
      <c r="AB218" s="663"/>
    </row>
    <row r="219" spans="1:28" ht="12.75">
      <c r="A219" s="106" t="s">
        <v>307</v>
      </c>
      <c r="B219" s="655"/>
      <c r="C219" s="655"/>
      <c r="D219" s="655"/>
      <c r="E219" s="655"/>
      <c r="F219" s="663"/>
      <c r="G219" s="655"/>
      <c r="H219" s="655"/>
      <c r="I219" s="655"/>
      <c r="J219" s="663"/>
      <c r="K219" s="655"/>
      <c r="L219" s="655"/>
      <c r="M219" s="655"/>
      <c r="N219" s="655"/>
      <c r="O219" s="663"/>
      <c r="P219" s="110"/>
      <c r="Q219" s="655"/>
      <c r="R219" s="655"/>
      <c r="S219" s="663"/>
      <c r="T219" s="655"/>
      <c r="U219" s="655"/>
      <c r="V219" s="655"/>
      <c r="W219" s="663"/>
      <c r="X219" s="655"/>
      <c r="Y219" s="655"/>
      <c r="Z219" s="655"/>
      <c r="AA219" s="655"/>
      <c r="AB219" s="663"/>
    </row>
    <row r="220" spans="1:28" ht="15.75">
      <c r="A220" s="98" t="s">
        <v>167</v>
      </c>
      <c r="B220" s="666"/>
      <c r="C220" s="666"/>
      <c r="D220" s="666"/>
      <c r="E220" s="666"/>
      <c r="F220" s="666"/>
      <c r="G220" s="666"/>
      <c r="H220" s="666"/>
      <c r="I220" s="666"/>
      <c r="J220" s="666"/>
      <c r="K220" s="666"/>
      <c r="L220" s="666"/>
      <c r="M220" s="666"/>
      <c r="N220" s="666"/>
      <c r="O220" s="666"/>
      <c r="P220" s="116"/>
      <c r="Q220" s="666"/>
      <c r="R220" s="666"/>
      <c r="S220" s="666"/>
      <c r="T220" s="666"/>
      <c r="U220" s="666"/>
      <c r="V220" s="666"/>
      <c r="W220" s="666"/>
      <c r="X220" s="666"/>
      <c r="Y220" s="666"/>
      <c r="Z220" s="666"/>
      <c r="AA220" s="666"/>
      <c r="AB220" s="666"/>
    </row>
    <row r="221" spans="1:28" ht="12.75">
      <c r="A221" s="106" t="s">
        <v>295</v>
      </c>
      <c r="B221" s="655"/>
      <c r="C221" s="655"/>
      <c r="D221" s="655"/>
      <c r="E221" s="655"/>
      <c r="F221" s="663"/>
      <c r="G221" s="655"/>
      <c r="H221" s="655"/>
      <c r="I221" s="655"/>
      <c r="J221" s="663"/>
      <c r="K221" s="655"/>
      <c r="L221" s="655"/>
      <c r="M221" s="655"/>
      <c r="N221" s="655"/>
      <c r="O221" s="663"/>
      <c r="P221" s="110"/>
      <c r="Q221" s="655"/>
      <c r="R221" s="655"/>
      <c r="S221" s="663"/>
      <c r="T221" s="655"/>
      <c r="U221" s="655"/>
      <c r="V221" s="655"/>
      <c r="W221" s="663"/>
      <c r="X221" s="652"/>
      <c r="Y221" s="655"/>
      <c r="Z221" s="655"/>
      <c r="AA221" s="655"/>
      <c r="AB221" s="663"/>
    </row>
    <row r="222" spans="1:28" ht="12.75">
      <c r="A222" s="106" t="s">
        <v>549</v>
      </c>
      <c r="B222" s="655"/>
      <c r="C222" s="655"/>
      <c r="D222" s="655"/>
      <c r="E222" s="655"/>
      <c r="F222" s="663"/>
      <c r="G222" s="655"/>
      <c r="H222" s="655"/>
      <c r="I222" s="655"/>
      <c r="J222" s="663"/>
      <c r="K222" s="655"/>
      <c r="L222" s="655"/>
      <c r="M222" s="655"/>
      <c r="N222" s="655"/>
      <c r="O222" s="663"/>
      <c r="P222" s="110"/>
      <c r="Q222" s="655"/>
      <c r="R222" s="655"/>
      <c r="S222" s="663"/>
      <c r="T222" s="655"/>
      <c r="U222" s="655"/>
      <c r="V222" s="655"/>
      <c r="W222" s="663"/>
      <c r="X222" s="655"/>
      <c r="Y222" s="655"/>
      <c r="Z222" s="655"/>
      <c r="AA222" s="655"/>
      <c r="AB222" s="663"/>
    </row>
    <row r="223" spans="1:28" ht="12.75">
      <c r="A223" s="106"/>
      <c r="B223" s="655"/>
      <c r="C223" s="655"/>
      <c r="D223" s="655"/>
      <c r="E223" s="655"/>
      <c r="F223" s="663"/>
      <c r="G223" s="655"/>
      <c r="H223" s="655"/>
      <c r="I223" s="655"/>
      <c r="J223" s="663"/>
      <c r="K223" s="655"/>
      <c r="L223" s="655"/>
      <c r="M223" s="655"/>
      <c r="N223" s="655"/>
      <c r="O223" s="663"/>
      <c r="P223" s="110"/>
      <c r="Q223" s="655"/>
      <c r="R223" s="655"/>
      <c r="S223" s="663"/>
      <c r="T223" s="655"/>
      <c r="U223" s="655"/>
      <c r="V223" s="655"/>
      <c r="W223" s="663"/>
      <c r="X223" s="655"/>
      <c r="Y223" s="655"/>
      <c r="Z223" s="655"/>
      <c r="AA223" s="655"/>
      <c r="AB223" s="663"/>
    </row>
    <row r="224" spans="1:28" ht="12.75">
      <c r="A224" s="106" t="s">
        <v>591</v>
      </c>
      <c r="B224" s="655"/>
      <c r="C224" s="655"/>
      <c r="D224" s="655"/>
      <c r="E224" s="655"/>
      <c r="F224" s="663"/>
      <c r="G224" s="655"/>
      <c r="H224" s="655"/>
      <c r="I224" s="655"/>
      <c r="J224" s="663"/>
      <c r="K224" s="655"/>
      <c r="L224" s="655"/>
      <c r="M224" s="655"/>
      <c r="N224" s="655"/>
      <c r="O224" s="663"/>
      <c r="P224" s="110"/>
      <c r="Q224" s="655"/>
      <c r="R224" s="655"/>
      <c r="S224" s="663"/>
      <c r="T224" s="655"/>
      <c r="U224" s="655"/>
      <c r="V224" s="655"/>
      <c r="W224" s="663"/>
      <c r="X224" s="652"/>
      <c r="Y224" s="652"/>
      <c r="Z224" s="652"/>
      <c r="AA224" s="652"/>
      <c r="AB224" s="663"/>
    </row>
    <row r="225" spans="1:28" ht="12.75">
      <c r="A225" s="106" t="s">
        <v>556</v>
      </c>
      <c r="B225" s="655"/>
      <c r="C225" s="655"/>
      <c r="D225" s="655"/>
      <c r="E225" s="655"/>
      <c r="F225" s="663"/>
      <c r="G225" s="655"/>
      <c r="H225" s="655"/>
      <c r="I225" s="655"/>
      <c r="J225" s="663"/>
      <c r="K225" s="655"/>
      <c r="L225" s="655"/>
      <c r="M225" s="655"/>
      <c r="N225" s="655"/>
      <c r="O225" s="663"/>
      <c r="P225" s="110"/>
      <c r="Q225" s="655"/>
      <c r="R225" s="655"/>
      <c r="S225" s="663"/>
      <c r="T225" s="655"/>
      <c r="U225" s="655"/>
      <c r="V225" s="655"/>
      <c r="W225" s="663"/>
      <c r="X225" s="652"/>
      <c r="Y225" s="655"/>
      <c r="Z225" s="655"/>
      <c r="AA225" s="655"/>
      <c r="AB225" s="663"/>
    </row>
    <row r="226" spans="1:28" ht="25.5">
      <c r="A226" s="1" t="s">
        <v>555</v>
      </c>
      <c r="B226" s="655"/>
      <c r="C226" s="655"/>
      <c r="D226" s="655"/>
      <c r="E226" s="655"/>
      <c r="F226" s="663"/>
      <c r="G226" s="655"/>
      <c r="H226" s="655"/>
      <c r="I226" s="655"/>
      <c r="J226" s="663"/>
      <c r="K226" s="655"/>
      <c r="L226" s="655"/>
      <c r="M226" s="655"/>
      <c r="N226" s="655"/>
      <c r="O226" s="663"/>
      <c r="P226" s="110"/>
      <c r="Q226" s="655"/>
      <c r="R226" s="655"/>
      <c r="S226" s="663"/>
      <c r="T226" s="655"/>
      <c r="U226" s="655"/>
      <c r="V226" s="655"/>
      <c r="W226" s="663"/>
      <c r="X226" s="662"/>
      <c r="Y226" s="662"/>
      <c r="Z226" s="662"/>
      <c r="AA226" s="662"/>
      <c r="AB226" s="663"/>
    </row>
    <row r="227" spans="1:28" ht="12.75">
      <c r="A227" s="486" t="s">
        <v>735</v>
      </c>
      <c r="B227" s="655"/>
      <c r="C227" s="655"/>
      <c r="D227" s="655"/>
      <c r="E227" s="655"/>
      <c r="F227" s="663"/>
      <c r="G227" s="655"/>
      <c r="H227" s="655"/>
      <c r="I227" s="655"/>
      <c r="J227" s="663"/>
      <c r="K227" s="655"/>
      <c r="L227" s="655"/>
      <c r="M227" s="655"/>
      <c r="N227" s="655"/>
      <c r="O227" s="663"/>
      <c r="P227" s="110">
        <v>2800</v>
      </c>
      <c r="Q227" s="655"/>
      <c r="R227" s="655"/>
      <c r="S227" s="663"/>
      <c r="T227" s="655"/>
      <c r="U227" s="655"/>
      <c r="V227" s="655"/>
      <c r="W227" s="663"/>
      <c r="X227" s="662"/>
      <c r="Y227" s="662"/>
      <c r="Z227" s="662"/>
      <c r="AA227" s="662"/>
      <c r="AB227" s="663"/>
    </row>
    <row r="228" spans="1:28" ht="12.75">
      <c r="A228" s="17" t="s">
        <v>537</v>
      </c>
      <c r="B228" s="655"/>
      <c r="C228" s="655"/>
      <c r="D228" s="655"/>
      <c r="E228" s="655"/>
      <c r="F228" s="663"/>
      <c r="G228" s="655"/>
      <c r="H228" s="655"/>
      <c r="I228" s="655"/>
      <c r="J228" s="663"/>
      <c r="K228" s="655"/>
      <c r="L228" s="655"/>
      <c r="M228" s="655"/>
      <c r="N228" s="655"/>
      <c r="O228" s="663"/>
      <c r="P228" s="110"/>
      <c r="Q228" s="655"/>
      <c r="R228" s="655"/>
      <c r="S228" s="663"/>
      <c r="T228" s="655"/>
      <c r="U228" s="655"/>
      <c r="V228" s="655"/>
      <c r="W228" s="663"/>
      <c r="X228" s="662"/>
      <c r="Y228" s="662"/>
      <c r="Z228" s="662"/>
      <c r="AA228" s="662"/>
      <c r="AB228" s="663"/>
    </row>
    <row r="229" spans="1:28" ht="12.75">
      <c r="A229" s="17" t="s">
        <v>538</v>
      </c>
      <c r="B229" s="655"/>
      <c r="C229" s="655"/>
      <c r="D229" s="655"/>
      <c r="E229" s="655"/>
      <c r="F229" s="663"/>
      <c r="G229" s="655"/>
      <c r="H229" s="655"/>
      <c r="I229" s="655"/>
      <c r="J229" s="663"/>
      <c r="K229" s="655"/>
      <c r="L229" s="655"/>
      <c r="M229" s="655"/>
      <c r="N229" s="655"/>
      <c r="O229" s="663"/>
      <c r="P229" s="110"/>
      <c r="Q229" s="655"/>
      <c r="R229" s="655"/>
      <c r="S229" s="663"/>
      <c r="T229" s="655"/>
      <c r="U229" s="655"/>
      <c r="V229" s="655"/>
      <c r="W229" s="663"/>
      <c r="X229" s="662"/>
      <c r="Y229" s="662"/>
      <c r="Z229" s="662"/>
      <c r="AA229" s="662"/>
      <c r="AB229" s="663"/>
    </row>
    <row r="230" spans="1:28" ht="12.75">
      <c r="A230" s="136" t="s">
        <v>543</v>
      </c>
      <c r="B230" s="655"/>
      <c r="C230" s="655"/>
      <c r="D230" s="655"/>
      <c r="E230" s="655"/>
      <c r="F230" s="663"/>
      <c r="G230" s="655"/>
      <c r="H230" s="655"/>
      <c r="I230" s="655"/>
      <c r="J230" s="663"/>
      <c r="K230" s="655"/>
      <c r="L230" s="655"/>
      <c r="M230" s="655"/>
      <c r="N230" s="655"/>
      <c r="O230" s="663"/>
      <c r="P230" s="110"/>
      <c r="Q230" s="655"/>
      <c r="R230" s="655"/>
      <c r="S230" s="663"/>
      <c r="T230" s="655"/>
      <c r="U230" s="655"/>
      <c r="V230" s="655"/>
      <c r="W230" s="663"/>
      <c r="X230" s="655"/>
      <c r="Y230" s="655"/>
      <c r="Z230" s="655"/>
      <c r="AA230" s="655"/>
      <c r="AB230" s="663"/>
    </row>
    <row r="231" spans="1:28" ht="12.75">
      <c r="A231" s="106" t="s">
        <v>297</v>
      </c>
      <c r="B231" s="655"/>
      <c r="C231" s="655"/>
      <c r="D231" s="655"/>
      <c r="E231" s="655"/>
      <c r="F231" s="663"/>
      <c r="G231" s="655"/>
      <c r="H231" s="655"/>
      <c r="I231" s="655"/>
      <c r="J231" s="663"/>
      <c r="K231" s="655"/>
      <c r="L231" s="655"/>
      <c r="M231" s="655"/>
      <c r="N231" s="655"/>
      <c r="O231" s="663"/>
      <c r="P231" s="110">
        <v>3000</v>
      </c>
      <c r="Q231" s="655"/>
      <c r="R231" s="655"/>
      <c r="S231" s="663"/>
      <c r="T231" s="655"/>
      <c r="U231" s="655"/>
      <c r="V231" s="655"/>
      <c r="W231" s="663"/>
      <c r="X231" s="652"/>
      <c r="Y231" s="655"/>
      <c r="Z231" s="655"/>
      <c r="AA231" s="655"/>
      <c r="AB231" s="663"/>
    </row>
    <row r="232" spans="1:28" ht="12.75">
      <c r="A232" s="140" t="s">
        <v>468</v>
      </c>
      <c r="B232" s="701"/>
      <c r="C232" s="701"/>
      <c r="D232" s="701"/>
      <c r="E232" s="701"/>
      <c r="F232" s="701"/>
      <c r="G232" s="701"/>
      <c r="H232" s="701"/>
      <c r="I232" s="701"/>
      <c r="J232" s="701"/>
      <c r="K232" s="701"/>
      <c r="L232" s="701"/>
      <c r="M232" s="701"/>
      <c r="N232" s="701"/>
      <c r="O232" s="701"/>
      <c r="P232" s="141"/>
      <c r="Q232" s="701"/>
      <c r="R232" s="701"/>
      <c r="S232" s="701"/>
      <c r="T232" s="701"/>
      <c r="U232" s="701"/>
      <c r="V232" s="701"/>
      <c r="W232" s="701"/>
      <c r="X232" s="701"/>
      <c r="Y232" s="701"/>
      <c r="Z232" s="701"/>
      <c r="AA232" s="701"/>
      <c r="AB232" s="701"/>
    </row>
    <row r="233" spans="1:28" ht="12.75">
      <c r="A233" s="136" t="s">
        <v>539</v>
      </c>
      <c r="B233" s="655"/>
      <c r="C233" s="655"/>
      <c r="D233" s="655"/>
      <c r="E233" s="655"/>
      <c r="F233" s="663"/>
      <c r="G233" s="655"/>
      <c r="H233" s="655"/>
      <c r="I233" s="655"/>
      <c r="J233" s="663"/>
      <c r="K233" s="655"/>
      <c r="L233" s="655"/>
      <c r="M233" s="655"/>
      <c r="N233" s="655"/>
      <c r="O233" s="663"/>
      <c r="P233" s="110"/>
      <c r="Q233" s="655"/>
      <c r="R233" s="655"/>
      <c r="S233" s="663"/>
      <c r="T233" s="655"/>
      <c r="U233" s="655"/>
      <c r="V233" s="655"/>
      <c r="W233" s="663"/>
      <c r="X233" s="655"/>
      <c r="Y233" s="655"/>
      <c r="Z233" s="655"/>
      <c r="AA233" s="655"/>
      <c r="AB233" s="663"/>
    </row>
    <row r="234" spans="1:28" ht="12.75">
      <c r="A234" s="106" t="s">
        <v>299</v>
      </c>
      <c r="B234" s="655"/>
      <c r="C234" s="655"/>
      <c r="D234" s="655"/>
      <c r="E234" s="655"/>
      <c r="F234" s="663"/>
      <c r="G234" s="655"/>
      <c r="H234" s="655"/>
      <c r="I234" s="655"/>
      <c r="J234" s="663"/>
      <c r="K234" s="655"/>
      <c r="L234" s="655"/>
      <c r="M234" s="655"/>
      <c r="N234" s="655"/>
      <c r="O234" s="663"/>
      <c r="P234" s="110"/>
      <c r="Q234" s="655"/>
      <c r="R234" s="655"/>
      <c r="S234" s="663"/>
      <c r="T234" s="655"/>
      <c r="U234" s="655"/>
      <c r="V234" s="655"/>
      <c r="W234" s="663"/>
      <c r="X234" s="662"/>
      <c r="Y234" s="662"/>
      <c r="Z234" s="662"/>
      <c r="AA234" s="662"/>
      <c r="AB234" s="663"/>
    </row>
    <row r="235" spans="1:28" ht="12.75">
      <c r="A235" s="106" t="s">
        <v>300</v>
      </c>
      <c r="B235" s="655"/>
      <c r="C235" s="655"/>
      <c r="D235" s="655"/>
      <c r="E235" s="655"/>
      <c r="F235" s="663"/>
      <c r="G235" s="655"/>
      <c r="H235" s="655"/>
      <c r="I235" s="655"/>
      <c r="J235" s="663"/>
      <c r="K235" s="655"/>
      <c r="L235" s="655"/>
      <c r="M235" s="655"/>
      <c r="N235" s="655"/>
      <c r="O235" s="663"/>
      <c r="P235" s="110"/>
      <c r="Q235" s="655"/>
      <c r="R235" s="655"/>
      <c r="S235" s="663"/>
      <c r="T235" s="655"/>
      <c r="U235" s="655"/>
      <c r="V235" s="655"/>
      <c r="W235" s="663"/>
      <c r="X235" s="662"/>
      <c r="Y235" s="662"/>
      <c r="Z235" s="662"/>
      <c r="AA235" s="662"/>
      <c r="AB235" s="663"/>
    </row>
    <row r="236" spans="1:28" ht="12.75">
      <c r="A236" s="106" t="s">
        <v>597</v>
      </c>
      <c r="B236" s="655"/>
      <c r="C236" s="655"/>
      <c r="D236" s="655"/>
      <c r="E236" s="655"/>
      <c r="F236" s="663"/>
      <c r="G236" s="655"/>
      <c r="H236" s="655"/>
      <c r="I236" s="655"/>
      <c r="J236" s="663"/>
      <c r="K236" s="655"/>
      <c r="L236" s="655"/>
      <c r="M236" s="655"/>
      <c r="N236" s="655"/>
      <c r="O236" s="663"/>
      <c r="P236" s="110"/>
      <c r="Q236" s="655"/>
      <c r="R236" s="655"/>
      <c r="S236" s="663"/>
      <c r="T236" s="655"/>
      <c r="U236" s="655"/>
      <c r="V236" s="655"/>
      <c r="W236" s="663"/>
      <c r="X236" s="662"/>
      <c r="Y236" s="662"/>
      <c r="Z236" s="662"/>
      <c r="AA236" s="662"/>
      <c r="AB236" s="663"/>
    </row>
    <row r="237" spans="1:37" ht="12.75">
      <c r="A237" s="214" t="s">
        <v>540</v>
      </c>
      <c r="B237" s="662"/>
      <c r="C237" s="662"/>
      <c r="D237" s="662"/>
      <c r="E237" s="662"/>
      <c r="F237" s="694"/>
      <c r="G237" s="662"/>
      <c r="H237" s="662"/>
      <c r="I237" s="662"/>
      <c r="J237" s="694"/>
      <c r="K237" s="662"/>
      <c r="L237" s="662"/>
      <c r="M237" s="695"/>
      <c r="N237" s="695"/>
      <c r="O237" s="694"/>
      <c r="P237" s="26"/>
      <c r="Q237" s="662"/>
      <c r="R237" s="662"/>
      <c r="S237" s="694"/>
      <c r="T237" s="662"/>
      <c r="U237" s="662"/>
      <c r="V237" s="662"/>
      <c r="W237" s="694"/>
      <c r="X237" s="702"/>
      <c r="Y237" s="702"/>
      <c r="Z237" s="702"/>
      <c r="AA237" s="702"/>
      <c r="AB237" s="697"/>
      <c r="AC237" s="81"/>
      <c r="AD237" s="81"/>
      <c r="AE237" s="81"/>
      <c r="AF237" s="81"/>
      <c r="AG237" s="81"/>
      <c r="AH237" s="81"/>
      <c r="AI237" s="81"/>
      <c r="AJ237" s="81"/>
      <c r="AK237" s="81"/>
    </row>
    <row r="238" spans="1:28" ht="12.75">
      <c r="A238" s="106" t="s">
        <v>301</v>
      </c>
      <c r="B238" s="655"/>
      <c r="C238" s="655"/>
      <c r="D238" s="655"/>
      <c r="E238" s="655"/>
      <c r="F238" s="663"/>
      <c r="G238" s="655"/>
      <c r="H238" s="655"/>
      <c r="I238" s="655"/>
      <c r="J238" s="663"/>
      <c r="K238" s="655"/>
      <c r="L238" s="655"/>
      <c r="M238" s="655"/>
      <c r="N238" s="655"/>
      <c r="O238" s="663"/>
      <c r="P238" s="110"/>
      <c r="Q238" s="655"/>
      <c r="R238" s="655"/>
      <c r="S238" s="663"/>
      <c r="T238" s="655"/>
      <c r="U238" s="655"/>
      <c r="V238" s="655"/>
      <c r="W238" s="663"/>
      <c r="X238" s="655"/>
      <c r="Y238" s="655"/>
      <c r="Z238" s="655"/>
      <c r="AA238" s="655"/>
      <c r="AB238" s="663"/>
    </row>
    <row r="239" spans="1:28" ht="12.75">
      <c r="A239" s="106" t="s">
        <v>428</v>
      </c>
      <c r="B239" s="655"/>
      <c r="C239" s="655"/>
      <c r="D239" s="655"/>
      <c r="E239" s="655"/>
      <c r="F239" s="663"/>
      <c r="G239" s="655"/>
      <c r="H239" s="655"/>
      <c r="I239" s="655"/>
      <c r="J239" s="663"/>
      <c r="K239" s="655"/>
      <c r="L239" s="655"/>
      <c r="M239" s="655"/>
      <c r="N239" s="655"/>
      <c r="O239" s="663"/>
      <c r="P239" s="110"/>
      <c r="Q239" s="655"/>
      <c r="R239" s="655"/>
      <c r="S239" s="663"/>
      <c r="T239" s="655"/>
      <c r="U239" s="655"/>
      <c r="V239" s="655"/>
      <c r="W239" s="663"/>
      <c r="X239" s="655"/>
      <c r="Y239" s="655"/>
      <c r="Z239" s="655"/>
      <c r="AA239" s="655"/>
      <c r="AB239" s="663"/>
    </row>
    <row r="240" spans="1:28" ht="12.75">
      <c r="A240" s="106" t="s">
        <v>159</v>
      </c>
      <c r="B240" s="655"/>
      <c r="C240" s="655"/>
      <c r="D240" s="655"/>
      <c r="E240" s="655"/>
      <c r="F240" s="663"/>
      <c r="G240" s="655"/>
      <c r="H240" s="655"/>
      <c r="I240" s="655"/>
      <c r="J240" s="663"/>
      <c r="K240" s="655"/>
      <c r="L240" s="655"/>
      <c r="M240" s="655"/>
      <c r="N240" s="655"/>
      <c r="O240" s="663"/>
      <c r="P240" s="110"/>
      <c r="Q240" s="655"/>
      <c r="R240" s="655"/>
      <c r="S240" s="663"/>
      <c r="T240" s="655"/>
      <c r="U240" s="655"/>
      <c r="V240" s="655"/>
      <c r="W240" s="663"/>
      <c r="X240" s="655"/>
      <c r="Y240" s="655"/>
      <c r="Z240" s="655"/>
      <c r="AA240" s="655"/>
      <c r="AB240" s="663"/>
    </row>
    <row r="241" spans="1:28" ht="12.75">
      <c r="A241" s="106" t="s">
        <v>557</v>
      </c>
      <c r="B241" s="655"/>
      <c r="C241" s="655"/>
      <c r="D241" s="655"/>
      <c r="E241" s="655"/>
      <c r="F241" s="663"/>
      <c r="G241" s="655"/>
      <c r="H241" s="655"/>
      <c r="I241" s="655"/>
      <c r="J241" s="663"/>
      <c r="K241" s="655"/>
      <c r="L241" s="655"/>
      <c r="M241" s="655"/>
      <c r="N241" s="655"/>
      <c r="O241" s="663"/>
      <c r="P241" s="110"/>
      <c r="Q241" s="655"/>
      <c r="R241" s="655"/>
      <c r="S241" s="663"/>
      <c r="T241" s="655"/>
      <c r="U241" s="655"/>
      <c r="V241" s="655"/>
      <c r="W241" s="663"/>
      <c r="X241" s="655"/>
      <c r="Y241" s="655"/>
      <c r="Z241" s="655"/>
      <c r="AA241" s="655"/>
      <c r="AB241" s="663"/>
    </row>
    <row r="242" spans="1:28" ht="12.75">
      <c r="A242" s="120" t="s">
        <v>306</v>
      </c>
      <c r="B242" s="685"/>
      <c r="C242" s="685"/>
      <c r="D242" s="685"/>
      <c r="E242" s="685"/>
      <c r="F242" s="683"/>
      <c r="G242" s="685"/>
      <c r="H242" s="685"/>
      <c r="I242" s="685"/>
      <c r="J242" s="683"/>
      <c r="K242" s="685"/>
      <c r="L242" s="685"/>
      <c r="M242" s="685"/>
      <c r="N242" s="685"/>
      <c r="O242" s="683"/>
      <c r="P242" s="121"/>
      <c r="Q242" s="685"/>
      <c r="R242" s="685"/>
      <c r="S242" s="683"/>
      <c r="T242" s="685"/>
      <c r="U242" s="685"/>
      <c r="V242" s="685"/>
      <c r="W242" s="683"/>
      <c r="X242" s="685"/>
      <c r="Y242" s="685"/>
      <c r="Z242" s="685"/>
      <c r="AA242" s="685"/>
      <c r="AB242" s="683"/>
    </row>
    <row r="243" spans="1:28" ht="12.75">
      <c r="A243" s="106"/>
      <c r="B243" s="655"/>
      <c r="C243" s="655"/>
      <c r="D243" s="655"/>
      <c r="E243" s="655"/>
      <c r="F243" s="663"/>
      <c r="G243" s="655"/>
      <c r="H243" s="655"/>
      <c r="I243" s="655"/>
      <c r="J243" s="663"/>
      <c r="K243" s="655"/>
      <c r="L243" s="655"/>
      <c r="M243" s="655"/>
      <c r="N243" s="655"/>
      <c r="O243" s="663"/>
      <c r="P243" s="110"/>
      <c r="Q243" s="655"/>
      <c r="R243" s="655"/>
      <c r="S243" s="663"/>
      <c r="T243" s="655"/>
      <c r="U243" s="655"/>
      <c r="V243" s="655"/>
      <c r="W243" s="663"/>
      <c r="X243" s="655"/>
      <c r="Y243" s="655"/>
      <c r="Z243" s="655"/>
      <c r="AA243" s="655"/>
      <c r="AB243" s="663"/>
    </row>
    <row r="244" spans="1:28" ht="12.75">
      <c r="A244" s="106"/>
      <c r="B244" s="655"/>
      <c r="C244" s="655"/>
      <c r="D244" s="655"/>
      <c r="E244" s="655"/>
      <c r="F244" s="663"/>
      <c r="G244" s="655"/>
      <c r="H244" s="655"/>
      <c r="I244" s="655"/>
      <c r="J244" s="663"/>
      <c r="K244" s="655"/>
      <c r="L244" s="655"/>
      <c r="M244" s="655"/>
      <c r="N244" s="655"/>
      <c r="O244" s="663"/>
      <c r="P244" s="110"/>
      <c r="Q244" s="655"/>
      <c r="R244" s="655"/>
      <c r="S244" s="663"/>
      <c r="T244" s="655"/>
      <c r="U244" s="655"/>
      <c r="V244" s="655"/>
      <c r="W244" s="663"/>
      <c r="X244" s="655"/>
      <c r="Y244" s="655"/>
      <c r="Z244" s="655"/>
      <c r="AA244" s="655"/>
      <c r="AB244" s="663"/>
    </row>
    <row r="245" spans="1:28" ht="12.75">
      <c r="A245" s="41" t="s">
        <v>103</v>
      </c>
      <c r="B245" s="686"/>
      <c r="C245" s="686"/>
      <c r="D245" s="686"/>
      <c r="E245" s="686"/>
      <c r="F245" s="686"/>
      <c r="G245" s="686"/>
      <c r="H245" s="686"/>
      <c r="I245" s="686"/>
      <c r="J245" s="686"/>
      <c r="K245" s="686"/>
      <c r="L245" s="686"/>
      <c r="M245" s="686"/>
      <c r="N245" s="686"/>
      <c r="O245" s="686"/>
      <c r="P245" s="134"/>
      <c r="Q245" s="686"/>
      <c r="R245" s="686"/>
      <c r="S245" s="686"/>
      <c r="T245" s="686"/>
      <c r="U245" s="686"/>
      <c r="V245" s="686"/>
      <c r="W245" s="686"/>
      <c r="X245" s="686"/>
      <c r="Y245" s="686"/>
      <c r="Z245" s="686"/>
      <c r="AA245" s="686"/>
      <c r="AB245" s="687"/>
    </row>
    <row r="246" spans="1:28" ht="12.75">
      <c r="A246" s="143" t="s">
        <v>291</v>
      </c>
      <c r="B246" s="650"/>
      <c r="C246" s="650"/>
      <c r="D246" s="650"/>
      <c r="E246" s="650"/>
      <c r="F246" s="690"/>
      <c r="G246" s="650"/>
      <c r="H246" s="650"/>
      <c r="I246" s="650"/>
      <c r="J246" s="690"/>
      <c r="K246" s="650"/>
      <c r="L246" s="650"/>
      <c r="M246" s="650"/>
      <c r="N246" s="703"/>
      <c r="O246" s="690"/>
      <c r="P246" s="107"/>
      <c r="Q246" s="650"/>
      <c r="R246" s="650"/>
      <c r="S246" s="690"/>
      <c r="T246" s="650"/>
      <c r="U246" s="650"/>
      <c r="V246" s="650"/>
      <c r="W246" s="690"/>
      <c r="X246" s="651"/>
      <c r="Y246" s="650"/>
      <c r="Z246" s="650"/>
      <c r="AA246" s="650"/>
      <c r="AB246" s="690">
        <v>2.7</v>
      </c>
    </row>
    <row r="247" spans="1:28" ht="12.75">
      <c r="A247" s="133" t="s">
        <v>566</v>
      </c>
      <c r="B247" s="655"/>
      <c r="C247" s="655"/>
      <c r="D247" s="655"/>
      <c r="E247" s="655"/>
      <c r="F247" s="663"/>
      <c r="G247" s="655"/>
      <c r="H247" s="655"/>
      <c r="I247" s="655"/>
      <c r="J247" s="663"/>
      <c r="K247" s="655"/>
      <c r="L247" s="655"/>
      <c r="M247" s="655"/>
      <c r="N247" s="704"/>
      <c r="O247" s="663"/>
      <c r="P247" s="110"/>
      <c r="Q247" s="655"/>
      <c r="R247" s="655"/>
      <c r="S247" s="663"/>
      <c r="T247" s="655"/>
      <c r="U247" s="655"/>
      <c r="V247" s="655"/>
      <c r="W247" s="663"/>
      <c r="X247" s="652"/>
      <c r="Y247" s="655"/>
      <c r="Z247" s="655"/>
      <c r="AA247" s="655"/>
      <c r="AB247" s="663">
        <v>0.9</v>
      </c>
    </row>
    <row r="248" spans="1:28" ht="12.75">
      <c r="A248" s="133" t="s">
        <v>567</v>
      </c>
      <c r="B248" s="655"/>
      <c r="C248" s="655"/>
      <c r="D248" s="655"/>
      <c r="E248" s="655"/>
      <c r="F248" s="663"/>
      <c r="G248" s="655"/>
      <c r="H248" s="655"/>
      <c r="I248" s="655"/>
      <c r="J248" s="663"/>
      <c r="K248" s="655"/>
      <c r="L248" s="655"/>
      <c r="M248" s="655"/>
      <c r="N248" s="704"/>
      <c r="O248" s="663"/>
      <c r="P248" s="110"/>
      <c r="Q248" s="655"/>
      <c r="R248" s="655"/>
      <c r="S248" s="663"/>
      <c r="T248" s="655"/>
      <c r="U248" s="655"/>
      <c r="V248" s="655"/>
      <c r="W248" s="663"/>
      <c r="X248" s="652"/>
      <c r="Y248" s="655"/>
      <c r="Z248" s="655"/>
      <c r="AA248" s="655"/>
      <c r="AB248" s="663">
        <v>0.9</v>
      </c>
    </row>
    <row r="249" spans="1:28" ht="12.75">
      <c r="A249" s="106" t="s">
        <v>571</v>
      </c>
      <c r="B249" s="655"/>
      <c r="C249" s="655"/>
      <c r="D249" s="655"/>
      <c r="E249" s="655"/>
      <c r="F249" s="663"/>
      <c r="G249" s="655"/>
      <c r="H249" s="655"/>
      <c r="I249" s="655"/>
      <c r="J249" s="663"/>
      <c r="K249" s="655"/>
      <c r="L249" s="655"/>
      <c r="M249" s="655"/>
      <c r="N249" s="655"/>
      <c r="O249" s="663"/>
      <c r="P249" s="110"/>
      <c r="Q249" s="655"/>
      <c r="R249" s="655"/>
      <c r="S249" s="663"/>
      <c r="T249" s="655"/>
      <c r="U249" s="655"/>
      <c r="V249" s="655"/>
      <c r="W249" s="663"/>
      <c r="X249" s="655"/>
      <c r="Y249" s="655"/>
      <c r="Z249" s="655"/>
      <c r="AA249" s="655"/>
      <c r="AB249" s="663"/>
    </row>
    <row r="250" spans="1:28" ht="12.75">
      <c r="A250" s="106" t="s">
        <v>570</v>
      </c>
      <c r="B250" s="655"/>
      <c r="C250" s="655"/>
      <c r="D250" s="655"/>
      <c r="E250" s="655"/>
      <c r="F250" s="663"/>
      <c r="G250" s="655"/>
      <c r="H250" s="655"/>
      <c r="I250" s="655"/>
      <c r="J250" s="663"/>
      <c r="K250" s="655"/>
      <c r="L250" s="655"/>
      <c r="M250" s="655"/>
      <c r="N250" s="655"/>
      <c r="O250" s="663"/>
      <c r="P250" s="110"/>
      <c r="Q250" s="655"/>
      <c r="R250" s="655"/>
      <c r="S250" s="663"/>
      <c r="T250" s="655"/>
      <c r="U250" s="655"/>
      <c r="V250" s="655"/>
      <c r="W250" s="663"/>
      <c r="X250" s="655"/>
      <c r="Y250" s="655"/>
      <c r="Z250" s="655"/>
      <c r="AA250" s="655"/>
      <c r="AB250" s="663"/>
    </row>
    <row r="251" spans="1:28" ht="12.75">
      <c r="A251" s="106" t="s">
        <v>569</v>
      </c>
      <c r="B251" s="655"/>
      <c r="C251" s="655"/>
      <c r="D251" s="655"/>
      <c r="E251" s="655"/>
      <c r="F251" s="663"/>
      <c r="G251" s="655"/>
      <c r="H251" s="655"/>
      <c r="I251" s="655"/>
      <c r="J251" s="663"/>
      <c r="K251" s="655"/>
      <c r="L251" s="655"/>
      <c r="M251" s="655"/>
      <c r="N251" s="655"/>
      <c r="O251" s="663"/>
      <c r="P251" s="110"/>
      <c r="Q251" s="655"/>
      <c r="R251" s="655"/>
      <c r="S251" s="663"/>
      <c r="T251" s="655"/>
      <c r="U251" s="655"/>
      <c r="V251" s="655"/>
      <c r="W251" s="663"/>
      <c r="X251" s="655"/>
      <c r="Y251" s="655"/>
      <c r="Z251" s="655"/>
      <c r="AA251" s="655"/>
      <c r="AB251" s="663"/>
    </row>
    <row r="252" spans="1:28" ht="12.75">
      <c r="A252" s="106" t="s">
        <v>568</v>
      </c>
      <c r="B252" s="655"/>
      <c r="C252" s="655"/>
      <c r="D252" s="655"/>
      <c r="E252" s="655"/>
      <c r="F252" s="663"/>
      <c r="G252" s="655"/>
      <c r="H252" s="655"/>
      <c r="I252" s="655"/>
      <c r="J252" s="663"/>
      <c r="K252" s="655"/>
      <c r="L252" s="655"/>
      <c r="M252" s="655"/>
      <c r="N252" s="655"/>
      <c r="O252" s="663"/>
      <c r="P252" s="110"/>
      <c r="Q252" s="655"/>
      <c r="R252" s="655"/>
      <c r="S252" s="663"/>
      <c r="T252" s="655"/>
      <c r="U252" s="655"/>
      <c r="V252" s="655"/>
      <c r="W252" s="663"/>
      <c r="X252" s="655"/>
      <c r="Y252" s="655"/>
      <c r="Z252" s="655"/>
      <c r="AA252" s="655"/>
      <c r="AB252" s="663"/>
    </row>
    <row r="253" spans="1:28" ht="12.75">
      <c r="A253" s="106" t="s">
        <v>592</v>
      </c>
      <c r="B253" s="655"/>
      <c r="C253" s="655"/>
      <c r="D253" s="655"/>
      <c r="E253" s="655"/>
      <c r="F253" s="663"/>
      <c r="G253" s="655"/>
      <c r="H253" s="655"/>
      <c r="I253" s="655"/>
      <c r="J253" s="663"/>
      <c r="K253" s="655"/>
      <c r="L253" s="655"/>
      <c r="M253" s="655"/>
      <c r="N253" s="655"/>
      <c r="O253" s="663"/>
      <c r="P253" s="110"/>
      <c r="Q253" s="655"/>
      <c r="R253" s="655"/>
      <c r="S253" s="663"/>
      <c r="T253" s="655"/>
      <c r="U253" s="655"/>
      <c r="V253" s="655"/>
      <c r="W253" s="663"/>
      <c r="X253" s="655"/>
      <c r="Y253" s="655"/>
      <c r="Z253" s="655"/>
      <c r="AA253" s="655"/>
      <c r="AB253" s="663"/>
    </row>
    <row r="254" spans="1:28" ht="15.75">
      <c r="A254" s="98" t="s">
        <v>469</v>
      </c>
      <c r="B254" s="705"/>
      <c r="C254" s="705"/>
      <c r="D254" s="705"/>
      <c r="E254" s="705"/>
      <c r="F254" s="705"/>
      <c r="G254" s="705"/>
      <c r="H254" s="705"/>
      <c r="I254" s="705"/>
      <c r="J254" s="705"/>
      <c r="K254" s="705"/>
      <c r="L254" s="705"/>
      <c r="M254" s="705"/>
      <c r="N254" s="705"/>
      <c r="O254" s="705"/>
      <c r="P254" s="98"/>
      <c r="Q254" s="705"/>
      <c r="R254" s="705"/>
      <c r="S254" s="705"/>
      <c r="T254" s="705"/>
      <c r="U254" s="705"/>
      <c r="V254" s="705"/>
      <c r="W254" s="705"/>
      <c r="X254" s="705"/>
      <c r="Y254" s="705"/>
      <c r="Z254" s="705"/>
      <c r="AA254" s="705"/>
      <c r="AB254" s="705"/>
    </row>
    <row r="255" spans="1:28" ht="12.75">
      <c r="A255" s="106" t="s">
        <v>308</v>
      </c>
      <c r="B255" s="655"/>
      <c r="C255" s="655"/>
      <c r="D255" s="655"/>
      <c r="E255" s="655"/>
      <c r="F255" s="663"/>
      <c r="G255" s="655"/>
      <c r="H255" s="655"/>
      <c r="I255" s="655"/>
      <c r="J255" s="663"/>
      <c r="K255" s="655"/>
      <c r="L255" s="655"/>
      <c r="M255" s="655"/>
      <c r="N255" s="655"/>
      <c r="O255" s="663"/>
      <c r="P255" s="110"/>
      <c r="Q255" s="655"/>
      <c r="R255" s="655"/>
      <c r="S255" s="663"/>
      <c r="T255" s="655"/>
      <c r="U255" s="655"/>
      <c r="V255" s="655"/>
      <c r="W255" s="663"/>
      <c r="X255" s="655"/>
      <c r="Y255" s="655"/>
      <c r="Z255" s="655"/>
      <c r="AA255" s="655"/>
      <c r="AB255" s="663"/>
    </row>
    <row r="256" spans="1:28" ht="12.75">
      <c r="A256" s="106" t="s">
        <v>429</v>
      </c>
      <c r="B256" s="655"/>
      <c r="C256" s="655"/>
      <c r="D256" s="655"/>
      <c r="E256" s="655"/>
      <c r="F256" s="663"/>
      <c r="G256" s="655"/>
      <c r="H256" s="655"/>
      <c r="I256" s="655"/>
      <c r="J256" s="663"/>
      <c r="K256" s="655"/>
      <c r="L256" s="655"/>
      <c r="M256" s="655"/>
      <c r="N256" s="655"/>
      <c r="O256" s="663"/>
      <c r="P256" s="110"/>
      <c r="Q256" s="655"/>
      <c r="R256" s="655"/>
      <c r="S256" s="663"/>
      <c r="T256" s="655"/>
      <c r="U256" s="655"/>
      <c r="V256" s="655"/>
      <c r="W256" s="663"/>
      <c r="X256" s="655"/>
      <c r="Y256" s="655"/>
      <c r="Z256" s="655"/>
      <c r="AA256" s="655"/>
      <c r="AB256" s="663"/>
    </row>
    <row r="257" spans="1:28" ht="12.75">
      <c r="A257" s="106" t="s">
        <v>430</v>
      </c>
      <c r="B257" s="655"/>
      <c r="C257" s="655"/>
      <c r="D257" s="655"/>
      <c r="E257" s="655"/>
      <c r="F257" s="663"/>
      <c r="G257" s="655"/>
      <c r="H257" s="655"/>
      <c r="I257" s="655"/>
      <c r="J257" s="663"/>
      <c r="K257" s="655"/>
      <c r="L257" s="655"/>
      <c r="M257" s="655"/>
      <c r="N257" s="655"/>
      <c r="O257" s="663"/>
      <c r="P257" s="110"/>
      <c r="Q257" s="655"/>
      <c r="R257" s="655"/>
      <c r="S257" s="663"/>
      <c r="T257" s="655"/>
      <c r="U257" s="655"/>
      <c r="V257" s="655"/>
      <c r="W257" s="663"/>
      <c r="X257" s="655"/>
      <c r="Y257" s="655"/>
      <c r="Z257" s="655"/>
      <c r="AA257" s="655"/>
      <c r="AB257" s="663"/>
    </row>
    <row r="258" spans="1:28" ht="12.75">
      <c r="A258" s="106" t="s">
        <v>431</v>
      </c>
      <c r="B258" s="655"/>
      <c r="C258" s="655"/>
      <c r="D258" s="655"/>
      <c r="E258" s="655"/>
      <c r="F258" s="663"/>
      <c r="G258" s="655"/>
      <c r="H258" s="655"/>
      <c r="I258" s="655"/>
      <c r="J258" s="663"/>
      <c r="K258" s="655"/>
      <c r="L258" s="655"/>
      <c r="M258" s="655"/>
      <c r="N258" s="655"/>
      <c r="O258" s="663"/>
      <c r="P258" s="110"/>
      <c r="Q258" s="655"/>
      <c r="R258" s="655"/>
      <c r="S258" s="663"/>
      <c r="T258" s="655"/>
      <c r="U258" s="655"/>
      <c r="V258" s="655"/>
      <c r="W258" s="663"/>
      <c r="X258" s="655"/>
      <c r="Y258" s="655"/>
      <c r="Z258" s="655"/>
      <c r="AA258" s="655"/>
      <c r="AB258" s="663"/>
    </row>
    <row r="259" spans="1:28" ht="12.75">
      <c r="A259" s="106" t="s">
        <v>301</v>
      </c>
      <c r="B259" s="655"/>
      <c r="C259" s="655"/>
      <c r="D259" s="655"/>
      <c r="E259" s="655"/>
      <c r="F259" s="663"/>
      <c r="G259" s="655"/>
      <c r="H259" s="655"/>
      <c r="I259" s="655"/>
      <c r="J259" s="663"/>
      <c r="K259" s="655"/>
      <c r="L259" s="655"/>
      <c r="M259" s="655"/>
      <c r="N259" s="655"/>
      <c r="O259" s="663"/>
      <c r="P259" s="110"/>
      <c r="Q259" s="655"/>
      <c r="R259" s="655"/>
      <c r="S259" s="663"/>
      <c r="T259" s="655"/>
      <c r="U259" s="655"/>
      <c r="V259" s="655"/>
      <c r="W259" s="663"/>
      <c r="X259" s="655"/>
      <c r="Y259" s="655"/>
      <c r="Z259" s="655"/>
      <c r="AA259" s="655"/>
      <c r="AB259" s="663"/>
    </row>
    <row r="260" spans="1:28" ht="12.75">
      <c r="A260" s="106" t="s">
        <v>309</v>
      </c>
      <c r="B260" s="655"/>
      <c r="C260" s="655"/>
      <c r="D260" s="655"/>
      <c r="E260" s="655"/>
      <c r="F260" s="655"/>
      <c r="G260" s="655"/>
      <c r="H260" s="655"/>
      <c r="I260" s="655"/>
      <c r="J260" s="655"/>
      <c r="K260" s="655"/>
      <c r="L260" s="655"/>
      <c r="M260" s="655"/>
      <c r="N260" s="655"/>
      <c r="O260" s="655"/>
      <c r="P260" s="110"/>
      <c r="Q260" s="655"/>
      <c r="R260" s="655"/>
      <c r="S260" s="655"/>
      <c r="T260" s="655"/>
      <c r="U260" s="655"/>
      <c r="V260" s="655"/>
      <c r="W260" s="663"/>
      <c r="X260" s="655"/>
      <c r="Y260" s="655"/>
      <c r="Z260" s="655"/>
      <c r="AA260" s="655"/>
      <c r="AB260" s="663"/>
    </row>
    <row r="261" spans="1:28" ht="12.75">
      <c r="A261" s="106" t="s">
        <v>310</v>
      </c>
      <c r="B261" s="655"/>
      <c r="C261" s="655"/>
      <c r="D261" s="655"/>
      <c r="E261" s="655"/>
      <c r="F261" s="663"/>
      <c r="G261" s="655"/>
      <c r="H261" s="655"/>
      <c r="I261" s="655"/>
      <c r="J261" s="663"/>
      <c r="K261" s="655"/>
      <c r="L261" s="655"/>
      <c r="M261" s="655"/>
      <c r="N261" s="655"/>
      <c r="O261" s="663"/>
      <c r="P261" s="110"/>
      <c r="Q261" s="655"/>
      <c r="R261" s="655"/>
      <c r="S261" s="663"/>
      <c r="T261" s="655"/>
      <c r="U261" s="655"/>
      <c r="V261" s="655"/>
      <c r="W261" s="663"/>
      <c r="X261" s="655"/>
      <c r="Y261" s="655"/>
      <c r="Z261" s="655"/>
      <c r="AA261" s="655"/>
      <c r="AB261" s="663"/>
    </row>
    <row r="262" spans="1:28" s="172" customFormat="1" ht="15.75">
      <c r="A262" s="99" t="s">
        <v>470</v>
      </c>
      <c r="B262" s="706"/>
      <c r="C262" s="706"/>
      <c r="D262" s="706"/>
      <c r="E262" s="706"/>
      <c r="F262" s="707"/>
      <c r="G262" s="706"/>
      <c r="H262" s="706"/>
      <c r="I262" s="706"/>
      <c r="J262" s="694"/>
      <c r="K262" s="706"/>
      <c r="L262" s="706"/>
      <c r="M262" s="706"/>
      <c r="N262" s="706"/>
      <c r="O262" s="694"/>
      <c r="P262" s="200"/>
      <c r="Q262" s="706"/>
      <c r="R262" s="706"/>
      <c r="S262" s="694"/>
      <c r="T262" s="706"/>
      <c r="U262" s="706"/>
      <c r="V262" s="706"/>
      <c r="W262" s="707"/>
      <c r="X262" s="706"/>
      <c r="Y262" s="706"/>
      <c r="Z262" s="706"/>
      <c r="AA262" s="706"/>
      <c r="AB262" s="707"/>
    </row>
    <row r="263" spans="1:28" ht="12.75">
      <c r="A263" s="106" t="s">
        <v>311</v>
      </c>
      <c r="B263" s="655"/>
      <c r="C263" s="655"/>
      <c r="D263" s="655"/>
      <c r="E263" s="655"/>
      <c r="F263" s="663"/>
      <c r="G263" s="655"/>
      <c r="H263" s="655"/>
      <c r="I263" s="655"/>
      <c r="J263" s="663"/>
      <c r="K263" s="655"/>
      <c r="L263" s="655"/>
      <c r="M263" s="655"/>
      <c r="N263" s="655"/>
      <c r="O263" s="663"/>
      <c r="P263" s="110"/>
      <c r="Q263" s="655"/>
      <c r="R263" s="655"/>
      <c r="S263" s="663"/>
      <c r="T263" s="655"/>
      <c r="U263" s="655"/>
      <c r="V263" s="655"/>
      <c r="W263" s="663"/>
      <c r="X263" s="652"/>
      <c r="Y263" s="655"/>
      <c r="Z263" s="655"/>
      <c r="AA263" s="655"/>
      <c r="AB263" s="663"/>
    </row>
    <row r="264" spans="1:28" ht="12.75">
      <c r="A264" s="106" t="s">
        <v>432</v>
      </c>
      <c r="B264" s="655"/>
      <c r="C264" s="655"/>
      <c r="D264" s="655"/>
      <c r="E264" s="655"/>
      <c r="F264" s="663"/>
      <c r="G264" s="655"/>
      <c r="H264" s="655"/>
      <c r="I264" s="655"/>
      <c r="J264" s="663"/>
      <c r="K264" s="655"/>
      <c r="L264" s="655"/>
      <c r="M264" s="655"/>
      <c r="N264" s="655"/>
      <c r="O264" s="663"/>
      <c r="P264" s="110"/>
      <c r="Q264" s="655"/>
      <c r="R264" s="655"/>
      <c r="S264" s="663"/>
      <c r="T264" s="655"/>
      <c r="U264" s="655"/>
      <c r="V264" s="655"/>
      <c r="W264" s="663"/>
      <c r="X264" s="652"/>
      <c r="Y264" s="655"/>
      <c r="Z264" s="655"/>
      <c r="AA264" s="655"/>
      <c r="AB264" s="663"/>
    </row>
    <row r="265" spans="1:28" ht="12.75">
      <c r="A265" s="106" t="s">
        <v>433</v>
      </c>
      <c r="B265" s="655"/>
      <c r="C265" s="655"/>
      <c r="D265" s="655"/>
      <c r="E265" s="655"/>
      <c r="F265" s="663"/>
      <c r="G265" s="655"/>
      <c r="H265" s="655"/>
      <c r="I265" s="655"/>
      <c r="J265" s="663"/>
      <c r="K265" s="655"/>
      <c r="L265" s="655"/>
      <c r="M265" s="655"/>
      <c r="N265" s="655"/>
      <c r="O265" s="663"/>
      <c r="P265" s="110"/>
      <c r="Q265" s="655"/>
      <c r="R265" s="655"/>
      <c r="S265" s="663"/>
      <c r="T265" s="655"/>
      <c r="U265" s="655"/>
      <c r="V265" s="655"/>
      <c r="W265" s="663"/>
      <c r="X265" s="652"/>
      <c r="Y265" s="655"/>
      <c r="Z265" s="655"/>
      <c r="AA265" s="655"/>
      <c r="AB265" s="663"/>
    </row>
    <row r="266" spans="1:28" ht="12.75">
      <c r="A266" s="106" t="s">
        <v>302</v>
      </c>
      <c r="B266" s="655"/>
      <c r="C266" s="655"/>
      <c r="D266" s="655"/>
      <c r="E266" s="655"/>
      <c r="F266" s="663"/>
      <c r="G266" s="655"/>
      <c r="H266" s="655"/>
      <c r="I266" s="655"/>
      <c r="J266" s="663"/>
      <c r="K266" s="655"/>
      <c r="L266" s="655"/>
      <c r="M266" s="655"/>
      <c r="N266" s="655"/>
      <c r="O266" s="663"/>
      <c r="P266" s="110"/>
      <c r="Q266" s="655"/>
      <c r="R266" s="655"/>
      <c r="S266" s="663"/>
      <c r="T266" s="655"/>
      <c r="U266" s="655"/>
      <c r="V266" s="655"/>
      <c r="W266" s="663"/>
      <c r="X266" s="652"/>
      <c r="Y266" s="655"/>
      <c r="Z266" s="655"/>
      <c r="AA266" s="655"/>
      <c r="AB266" s="663"/>
    </row>
    <row r="267" spans="1:28" ht="12.75">
      <c r="A267" s="106" t="s">
        <v>434</v>
      </c>
      <c r="B267" s="655"/>
      <c r="C267" s="655"/>
      <c r="D267" s="655"/>
      <c r="E267" s="655"/>
      <c r="F267" s="663"/>
      <c r="G267" s="655"/>
      <c r="H267" s="655"/>
      <c r="I267" s="655"/>
      <c r="J267" s="663"/>
      <c r="K267" s="655"/>
      <c r="L267" s="655"/>
      <c r="M267" s="655"/>
      <c r="N267" s="655"/>
      <c r="O267" s="663"/>
      <c r="P267" s="110"/>
      <c r="Q267" s="655"/>
      <c r="R267" s="655"/>
      <c r="S267" s="655"/>
      <c r="T267" s="655"/>
      <c r="U267" s="655"/>
      <c r="V267" s="655"/>
      <c r="W267" s="663"/>
      <c r="X267" s="652"/>
      <c r="Y267" s="655"/>
      <c r="Z267" s="655"/>
      <c r="AA267" s="655"/>
      <c r="AB267" s="663"/>
    </row>
    <row r="268" spans="1:28" ht="12.75">
      <c r="A268" s="106" t="s">
        <v>314</v>
      </c>
      <c r="B268" s="655"/>
      <c r="C268" s="655"/>
      <c r="D268" s="655"/>
      <c r="E268" s="655"/>
      <c r="F268" s="663"/>
      <c r="G268" s="655"/>
      <c r="H268" s="655"/>
      <c r="I268" s="655"/>
      <c r="J268" s="663"/>
      <c r="K268" s="655"/>
      <c r="L268" s="655"/>
      <c r="M268" s="655"/>
      <c r="N268" s="655"/>
      <c r="O268" s="663"/>
      <c r="P268" s="110"/>
      <c r="Q268" s="655"/>
      <c r="R268" s="655"/>
      <c r="S268" s="663"/>
      <c r="T268" s="655"/>
      <c r="U268" s="655"/>
      <c r="V268" s="655"/>
      <c r="W268" s="663"/>
      <c r="X268" s="652"/>
      <c r="Y268" s="655"/>
      <c r="Z268" s="655"/>
      <c r="AA268" s="655"/>
      <c r="AB268" s="663"/>
    </row>
    <row r="269" spans="1:28" ht="12.75">
      <c r="A269" s="106" t="s">
        <v>315</v>
      </c>
      <c r="B269" s="655"/>
      <c r="C269" s="655"/>
      <c r="D269" s="655"/>
      <c r="E269" s="655"/>
      <c r="F269" s="663"/>
      <c r="G269" s="655"/>
      <c r="H269" s="655"/>
      <c r="I269" s="655"/>
      <c r="J269" s="663"/>
      <c r="K269" s="655"/>
      <c r="L269" s="655"/>
      <c r="M269" s="655"/>
      <c r="N269" s="655"/>
      <c r="O269" s="663"/>
      <c r="P269" s="110"/>
      <c r="Q269" s="655"/>
      <c r="R269" s="655"/>
      <c r="S269" s="663"/>
      <c r="T269" s="655"/>
      <c r="U269" s="655"/>
      <c r="V269" s="655"/>
      <c r="W269" s="663"/>
      <c r="X269" s="652"/>
      <c r="Y269" s="655"/>
      <c r="Z269" s="655"/>
      <c r="AA269" s="655"/>
      <c r="AB269" s="663"/>
    </row>
    <row r="270" spans="1:28" ht="15.75">
      <c r="A270" s="56" t="s">
        <v>169</v>
      </c>
      <c r="B270" s="692"/>
      <c r="C270" s="692"/>
      <c r="D270" s="692"/>
      <c r="E270" s="692"/>
      <c r="F270" s="692"/>
      <c r="G270" s="692"/>
      <c r="H270" s="692"/>
      <c r="I270" s="692"/>
      <c r="J270" s="692"/>
      <c r="K270" s="692"/>
      <c r="L270" s="692"/>
      <c r="M270" s="692"/>
      <c r="N270" s="692"/>
      <c r="O270" s="692"/>
      <c r="P270" s="137"/>
      <c r="Q270" s="692"/>
      <c r="R270" s="692"/>
      <c r="S270" s="692"/>
      <c r="T270" s="692"/>
      <c r="U270" s="692"/>
      <c r="V270" s="692"/>
      <c r="W270" s="692"/>
      <c r="X270" s="692"/>
      <c r="Y270" s="692"/>
      <c r="Z270" s="692"/>
      <c r="AA270" s="692"/>
      <c r="AB270" s="693"/>
    </row>
    <row r="271" spans="1:28" ht="12.75">
      <c r="A271" s="41" t="s">
        <v>105</v>
      </c>
      <c r="B271" s="686"/>
      <c r="C271" s="686"/>
      <c r="D271" s="686"/>
      <c r="E271" s="686"/>
      <c r="F271" s="686"/>
      <c r="G271" s="686"/>
      <c r="H271" s="686"/>
      <c r="I271" s="686"/>
      <c r="J271" s="686"/>
      <c r="K271" s="686"/>
      <c r="L271" s="686"/>
      <c r="M271" s="686"/>
      <c r="N271" s="686"/>
      <c r="O271" s="686"/>
      <c r="P271" s="134"/>
      <c r="Q271" s="686"/>
      <c r="R271" s="686"/>
      <c r="S271" s="686"/>
      <c r="T271" s="686"/>
      <c r="U271" s="686"/>
      <c r="V271" s="686"/>
      <c r="W271" s="686"/>
      <c r="X271" s="686"/>
      <c r="Y271" s="686"/>
      <c r="Z271" s="686"/>
      <c r="AA271" s="686"/>
      <c r="AB271" s="687"/>
    </row>
    <row r="272" spans="1:28" ht="12.75">
      <c r="A272" s="106" t="s">
        <v>532</v>
      </c>
      <c r="B272" s="655"/>
      <c r="C272" s="655"/>
      <c r="D272" s="655"/>
      <c r="E272" s="655"/>
      <c r="F272" s="655"/>
      <c r="G272" s="655"/>
      <c r="H272" s="655"/>
      <c r="I272" s="655"/>
      <c r="J272" s="663"/>
      <c r="K272" s="655"/>
      <c r="L272" s="696"/>
      <c r="M272" s="696"/>
      <c r="N272" s="655"/>
      <c r="O272" s="663"/>
      <c r="P272" s="110"/>
      <c r="Q272" s="655"/>
      <c r="R272" s="655"/>
      <c r="S272" s="655"/>
      <c r="T272" s="655"/>
      <c r="U272" s="655"/>
      <c r="V272" s="655"/>
      <c r="W272" s="663"/>
      <c r="X272" s="696"/>
      <c r="Y272" s="696"/>
      <c r="Z272" s="696"/>
      <c r="AA272" s="696"/>
      <c r="AB272" s="663"/>
    </row>
    <row r="273" spans="1:28" ht="12.75">
      <c r="A273" s="117" t="s">
        <v>533</v>
      </c>
      <c r="B273" s="650"/>
      <c r="C273" s="650"/>
      <c r="D273" s="650"/>
      <c r="E273" s="650"/>
      <c r="F273" s="650"/>
      <c r="G273" s="650"/>
      <c r="H273" s="650"/>
      <c r="I273" s="650"/>
      <c r="J273" s="690"/>
      <c r="K273" s="650"/>
      <c r="L273" s="650"/>
      <c r="M273" s="650"/>
      <c r="N273" s="650"/>
      <c r="O273" s="650"/>
      <c r="P273" s="107"/>
      <c r="Q273" s="650"/>
      <c r="R273" s="650"/>
      <c r="S273" s="650"/>
      <c r="T273" s="650"/>
      <c r="U273" s="650"/>
      <c r="V273" s="650"/>
      <c r="W273" s="690"/>
      <c r="X273" s="655"/>
      <c r="Y273" s="655"/>
      <c r="Z273" s="655"/>
      <c r="AA273" s="655"/>
      <c r="AB273" s="690"/>
    </row>
    <row r="274" spans="1:28" ht="12.75">
      <c r="A274" s="106" t="s">
        <v>320</v>
      </c>
      <c r="B274" s="655"/>
      <c r="C274" s="655"/>
      <c r="D274" s="655"/>
      <c r="E274" s="655"/>
      <c r="F274" s="663"/>
      <c r="G274" s="655"/>
      <c r="H274" s="655"/>
      <c r="I274" s="655"/>
      <c r="J274" s="663"/>
      <c r="K274" s="655"/>
      <c r="L274" s="655"/>
      <c r="M274" s="655"/>
      <c r="N274" s="655"/>
      <c r="O274" s="663"/>
      <c r="P274" s="110"/>
      <c r="Q274" s="655"/>
      <c r="R274" s="655"/>
      <c r="S274" s="663"/>
      <c r="T274" s="655"/>
      <c r="U274" s="655"/>
      <c r="V274" s="655"/>
      <c r="W274" s="663"/>
      <c r="X274" s="655"/>
      <c r="Y274" s="655"/>
      <c r="Z274" s="655"/>
      <c r="AA274" s="655"/>
      <c r="AB274" s="663"/>
    </row>
    <row r="275" spans="1:28" ht="12.75">
      <c r="A275" s="106" t="s">
        <v>319</v>
      </c>
      <c r="B275" s="655"/>
      <c r="C275" s="655"/>
      <c r="D275" s="655"/>
      <c r="E275" s="655"/>
      <c r="F275" s="663"/>
      <c r="G275" s="655"/>
      <c r="H275" s="655"/>
      <c r="I275" s="655"/>
      <c r="J275" s="663"/>
      <c r="K275" s="655"/>
      <c r="L275" s="655"/>
      <c r="M275" s="655"/>
      <c r="N275" s="655"/>
      <c r="O275" s="663"/>
      <c r="P275" s="110"/>
      <c r="Q275" s="655"/>
      <c r="R275" s="655"/>
      <c r="S275" s="663"/>
      <c r="T275" s="655"/>
      <c r="U275" s="655"/>
      <c r="V275" s="655"/>
      <c r="W275" s="663"/>
      <c r="X275" s="655"/>
      <c r="Y275" s="655"/>
      <c r="Z275" s="655"/>
      <c r="AA275" s="655"/>
      <c r="AB275" s="663"/>
    </row>
    <row r="276" spans="1:28" ht="12.75">
      <c r="A276" s="106" t="s">
        <v>321</v>
      </c>
      <c r="B276" s="662"/>
      <c r="C276" s="662"/>
      <c r="D276" s="662"/>
      <c r="E276" s="662"/>
      <c r="F276" s="663"/>
      <c r="G276" s="662"/>
      <c r="H276" s="662"/>
      <c r="I276" s="662"/>
      <c r="J276" s="663"/>
      <c r="K276" s="655"/>
      <c r="L276" s="655"/>
      <c r="M276" s="655"/>
      <c r="N276" s="655"/>
      <c r="O276" s="663"/>
      <c r="P276" s="3"/>
      <c r="Q276" s="662"/>
      <c r="R276" s="662"/>
      <c r="S276" s="663"/>
      <c r="T276" s="662"/>
      <c r="U276" s="662"/>
      <c r="V276" s="662"/>
      <c r="W276" s="663"/>
      <c r="X276" s="662"/>
      <c r="Y276" s="662"/>
      <c r="Z276" s="662"/>
      <c r="AA276" s="662"/>
      <c r="AB276" s="663"/>
    </row>
    <row r="277" spans="1:28" ht="12.75">
      <c r="A277" s="106" t="s">
        <v>435</v>
      </c>
      <c r="B277" s="655"/>
      <c r="C277" s="655"/>
      <c r="D277" s="655"/>
      <c r="E277" s="655"/>
      <c r="F277" s="663"/>
      <c r="G277" s="655"/>
      <c r="H277" s="655"/>
      <c r="I277" s="655"/>
      <c r="J277" s="663"/>
      <c r="K277" s="655"/>
      <c r="L277" s="704"/>
      <c r="M277" s="704"/>
      <c r="N277" s="655"/>
      <c r="O277" s="663"/>
      <c r="P277" s="110"/>
      <c r="Q277" s="655"/>
      <c r="R277" s="655"/>
      <c r="S277" s="663"/>
      <c r="T277" s="655"/>
      <c r="U277" s="655"/>
      <c r="V277" s="655"/>
      <c r="W277" s="663"/>
      <c r="X277" s="655"/>
      <c r="Y277" s="655"/>
      <c r="Z277" s="655"/>
      <c r="AA277" s="655"/>
      <c r="AB277" s="663"/>
    </row>
    <row r="278" spans="1:28" ht="12.75">
      <c r="A278" s="2" t="s">
        <v>493</v>
      </c>
      <c r="B278" s="655"/>
      <c r="C278" s="655"/>
      <c r="D278" s="655"/>
      <c r="E278" s="655"/>
      <c r="F278" s="663"/>
      <c r="G278" s="655"/>
      <c r="H278" s="655"/>
      <c r="I278" s="655"/>
      <c r="J278" s="663"/>
      <c r="K278" s="655"/>
      <c r="L278" s="655"/>
      <c r="M278" s="655"/>
      <c r="N278" s="655"/>
      <c r="O278" s="663"/>
      <c r="P278" s="110"/>
      <c r="Q278" s="655"/>
      <c r="R278" s="655"/>
      <c r="S278" s="663"/>
      <c r="T278" s="655"/>
      <c r="U278" s="655"/>
      <c r="V278" s="655"/>
      <c r="W278" s="663"/>
      <c r="X278" s="655"/>
      <c r="Y278" s="655"/>
      <c r="Z278" s="655"/>
      <c r="AA278" s="655"/>
      <c r="AB278" s="663"/>
    </row>
    <row r="279" spans="1:28" ht="12.75">
      <c r="A279" s="139"/>
      <c r="B279" s="646" t="s">
        <v>188</v>
      </c>
      <c r="C279" s="686"/>
      <c r="D279" s="686"/>
      <c r="E279" s="686"/>
      <c r="F279" s="686"/>
      <c r="G279" s="686"/>
      <c r="H279" s="686"/>
      <c r="I279" s="686"/>
      <c r="J279" s="686"/>
      <c r="K279" s="686"/>
      <c r="L279" s="686"/>
      <c r="M279" s="686"/>
      <c r="N279" s="686"/>
      <c r="O279" s="686"/>
      <c r="P279" s="134"/>
      <c r="Q279" s="686"/>
      <c r="R279" s="686"/>
      <c r="S279" s="686"/>
      <c r="T279" s="686"/>
      <c r="U279" s="686"/>
      <c r="V279" s="686"/>
      <c r="W279" s="686"/>
      <c r="X279" s="686"/>
      <c r="Y279" s="686"/>
      <c r="Z279" s="686"/>
      <c r="AA279" s="686"/>
      <c r="AB279" s="687"/>
    </row>
    <row r="280" spans="1:28" ht="12.75">
      <c r="A280" s="117" t="s">
        <v>324</v>
      </c>
      <c r="B280" s="650"/>
      <c r="C280" s="650"/>
      <c r="D280" s="650"/>
      <c r="E280" s="650"/>
      <c r="F280" s="690"/>
      <c r="G280" s="650"/>
      <c r="H280" s="650"/>
      <c r="I280" s="650"/>
      <c r="J280" s="690"/>
      <c r="K280" s="650"/>
      <c r="L280" s="650"/>
      <c r="M280" s="650"/>
      <c r="N280" s="650"/>
      <c r="O280" s="690"/>
      <c r="P280" s="107"/>
      <c r="Q280" s="650"/>
      <c r="R280" s="650"/>
      <c r="S280" s="690"/>
      <c r="T280" s="650"/>
      <c r="U280" s="650"/>
      <c r="V280" s="650"/>
      <c r="W280" s="690"/>
      <c r="X280" s="650"/>
      <c r="Y280" s="650"/>
      <c r="Z280" s="650"/>
      <c r="AA280" s="650"/>
      <c r="AB280" s="690"/>
    </row>
    <row r="281" spans="1:28" ht="12.75">
      <c r="A281" s="106" t="s">
        <v>325</v>
      </c>
      <c r="B281" s="655"/>
      <c r="C281" s="655"/>
      <c r="D281" s="655"/>
      <c r="E281" s="655"/>
      <c r="F281" s="663"/>
      <c r="G281" s="655"/>
      <c r="H281" s="655"/>
      <c r="I281" s="655"/>
      <c r="J281" s="663"/>
      <c r="K281" s="655"/>
      <c r="L281" s="655"/>
      <c r="M281" s="655"/>
      <c r="N281" s="655"/>
      <c r="O281" s="663"/>
      <c r="P281" s="110"/>
      <c r="Q281" s="655"/>
      <c r="R281" s="655"/>
      <c r="S281" s="663"/>
      <c r="T281" s="655"/>
      <c r="U281" s="655"/>
      <c r="V281" s="655"/>
      <c r="W281" s="663"/>
      <c r="X281" s="655"/>
      <c r="Y281" s="655"/>
      <c r="Z281" s="655"/>
      <c r="AA281" s="655"/>
      <c r="AB281" s="663"/>
    </row>
    <row r="282" spans="1:28" ht="12.75">
      <c r="A282" s="106" t="s">
        <v>326</v>
      </c>
      <c r="B282" s="655"/>
      <c r="C282" s="655"/>
      <c r="D282" s="655"/>
      <c r="E282" s="655"/>
      <c r="F282" s="663"/>
      <c r="G282" s="655"/>
      <c r="H282" s="655"/>
      <c r="I282" s="655"/>
      <c r="J282" s="663"/>
      <c r="K282" s="655"/>
      <c r="L282" s="655"/>
      <c r="M282" s="655"/>
      <c r="N282" s="655"/>
      <c r="O282" s="663"/>
      <c r="P282" s="110"/>
      <c r="Q282" s="655"/>
      <c r="R282" s="655"/>
      <c r="S282" s="663"/>
      <c r="T282" s="655"/>
      <c r="U282" s="655"/>
      <c r="V282" s="655"/>
      <c r="W282" s="663"/>
      <c r="X282" s="655"/>
      <c r="Y282" s="655"/>
      <c r="Z282" s="655"/>
      <c r="AA282" s="655"/>
      <c r="AB282" s="663"/>
    </row>
    <row r="283" spans="1:28" ht="12.75">
      <c r="A283" s="106" t="s">
        <v>327</v>
      </c>
      <c r="B283" s="655"/>
      <c r="C283" s="655"/>
      <c r="D283" s="655"/>
      <c r="E283" s="655"/>
      <c r="F283" s="663"/>
      <c r="G283" s="655"/>
      <c r="H283" s="655"/>
      <c r="I283" s="655"/>
      <c r="J283" s="663"/>
      <c r="K283" s="655"/>
      <c r="L283" s="655"/>
      <c r="M283" s="655"/>
      <c r="N283" s="655"/>
      <c r="O283" s="663"/>
      <c r="P283" s="110"/>
      <c r="Q283" s="655"/>
      <c r="R283" s="655"/>
      <c r="S283" s="663"/>
      <c r="T283" s="655"/>
      <c r="U283" s="655"/>
      <c r="V283" s="655"/>
      <c r="W283" s="663"/>
      <c r="X283" s="655"/>
      <c r="Y283" s="655"/>
      <c r="Z283" s="655"/>
      <c r="AA283" s="655"/>
      <c r="AB283" s="663"/>
    </row>
    <row r="284" spans="1:28" ht="12.75">
      <c r="A284" s="106" t="s">
        <v>328</v>
      </c>
      <c r="B284" s="655"/>
      <c r="C284" s="655"/>
      <c r="D284" s="655"/>
      <c r="E284" s="655"/>
      <c r="F284" s="663"/>
      <c r="G284" s="655"/>
      <c r="H284" s="655"/>
      <c r="I284" s="655"/>
      <c r="J284" s="663"/>
      <c r="K284" s="655"/>
      <c r="L284" s="655"/>
      <c r="M284" s="655"/>
      <c r="N284" s="655"/>
      <c r="O284" s="663"/>
      <c r="P284" s="110"/>
      <c r="Q284" s="655"/>
      <c r="R284" s="655"/>
      <c r="S284" s="663"/>
      <c r="T284" s="655"/>
      <c r="U284" s="655"/>
      <c r="V284" s="655"/>
      <c r="W284" s="663"/>
      <c r="X284" s="655"/>
      <c r="Y284" s="655"/>
      <c r="Z284" s="655"/>
      <c r="AA284" s="655"/>
      <c r="AB284" s="663"/>
    </row>
    <row r="285" spans="1:28" ht="12.75">
      <c r="A285" s="41" t="s">
        <v>107</v>
      </c>
      <c r="B285" s="686"/>
      <c r="C285" s="686"/>
      <c r="D285" s="686"/>
      <c r="E285" s="686"/>
      <c r="F285" s="686"/>
      <c r="G285" s="686"/>
      <c r="H285" s="686"/>
      <c r="I285" s="686"/>
      <c r="J285" s="686"/>
      <c r="K285" s="686"/>
      <c r="L285" s="686"/>
      <c r="M285" s="686"/>
      <c r="N285" s="686"/>
      <c r="O285" s="686"/>
      <c r="P285" s="134"/>
      <c r="Q285" s="686"/>
      <c r="R285" s="686"/>
      <c r="S285" s="686"/>
      <c r="T285" s="686"/>
      <c r="U285" s="686"/>
      <c r="V285" s="686"/>
      <c r="W285" s="686"/>
      <c r="X285" s="686"/>
      <c r="Y285" s="686"/>
      <c r="Z285" s="686"/>
      <c r="AA285" s="686"/>
      <c r="AB285" s="687"/>
    </row>
    <row r="286" spans="1:28" ht="12.75">
      <c r="A286" s="117" t="s">
        <v>108</v>
      </c>
      <c r="B286" s="650"/>
      <c r="C286" s="650"/>
      <c r="D286" s="650"/>
      <c r="E286" s="650"/>
      <c r="F286" s="690"/>
      <c r="G286" s="650"/>
      <c r="H286" s="650"/>
      <c r="I286" s="650"/>
      <c r="J286" s="690"/>
      <c r="K286" s="650"/>
      <c r="L286" s="650"/>
      <c r="M286" s="650"/>
      <c r="N286" s="650"/>
      <c r="O286" s="690"/>
      <c r="P286" s="107"/>
      <c r="Q286" s="650"/>
      <c r="R286" s="650"/>
      <c r="S286" s="690"/>
      <c r="T286" s="650"/>
      <c r="U286" s="650"/>
      <c r="V286" s="650"/>
      <c r="W286" s="690"/>
      <c r="X286" s="650"/>
      <c r="Y286" s="650"/>
      <c r="Z286" s="650"/>
      <c r="AA286" s="650"/>
      <c r="AB286" s="690"/>
    </row>
    <row r="287" spans="1:28" ht="12.75">
      <c r="A287" s="106" t="s">
        <v>471</v>
      </c>
      <c r="B287" s="655"/>
      <c r="C287" s="655"/>
      <c r="D287" s="655"/>
      <c r="E287" s="655"/>
      <c r="F287" s="663"/>
      <c r="G287" s="655"/>
      <c r="H287" s="655"/>
      <c r="I287" s="655"/>
      <c r="J287" s="663"/>
      <c r="K287" s="655"/>
      <c r="L287" s="655"/>
      <c r="M287" s="655"/>
      <c r="N287" s="655"/>
      <c r="O287" s="663"/>
      <c r="P287" s="110"/>
      <c r="Q287" s="655"/>
      <c r="R287" s="655"/>
      <c r="S287" s="663"/>
      <c r="T287" s="655"/>
      <c r="U287" s="655"/>
      <c r="V287" s="655"/>
      <c r="W287" s="663"/>
      <c r="X287" s="655"/>
      <c r="Y287" s="655"/>
      <c r="Z287" s="655"/>
      <c r="AA287" s="655"/>
      <c r="AB287" s="663"/>
    </row>
    <row r="288" spans="1:28" ht="12.75">
      <c r="A288" s="106" t="s">
        <v>329</v>
      </c>
      <c r="B288" s="655"/>
      <c r="C288" s="655"/>
      <c r="D288" s="655"/>
      <c r="E288" s="655"/>
      <c r="F288" s="663"/>
      <c r="G288" s="655"/>
      <c r="H288" s="655"/>
      <c r="I288" s="655"/>
      <c r="J288" s="663"/>
      <c r="K288" s="655"/>
      <c r="L288" s="655"/>
      <c r="M288" s="655"/>
      <c r="N288" s="655"/>
      <c r="O288" s="663"/>
      <c r="P288" s="110"/>
      <c r="Q288" s="655"/>
      <c r="R288" s="655"/>
      <c r="S288" s="655"/>
      <c r="T288" s="655"/>
      <c r="U288" s="655"/>
      <c r="V288" s="655"/>
      <c r="W288" s="663"/>
      <c r="X288" s="655"/>
      <c r="Y288" s="655"/>
      <c r="Z288" s="655"/>
      <c r="AA288" s="655"/>
      <c r="AB288" s="663"/>
    </row>
    <row r="289" spans="1:28" ht="12.75">
      <c r="A289" s="106" t="s">
        <v>330</v>
      </c>
      <c r="B289" s="655"/>
      <c r="C289" s="655"/>
      <c r="D289" s="655"/>
      <c r="E289" s="655"/>
      <c r="F289" s="663"/>
      <c r="G289" s="655"/>
      <c r="H289" s="655"/>
      <c r="I289" s="655"/>
      <c r="J289" s="663"/>
      <c r="K289" s="655"/>
      <c r="L289" s="655"/>
      <c r="M289" s="655"/>
      <c r="N289" s="655"/>
      <c r="O289" s="663"/>
      <c r="P289" s="110"/>
      <c r="Q289" s="655"/>
      <c r="R289" s="655"/>
      <c r="S289" s="663"/>
      <c r="T289" s="655"/>
      <c r="U289" s="655"/>
      <c r="V289" s="655"/>
      <c r="W289" s="663"/>
      <c r="X289" s="655"/>
      <c r="Y289" s="655"/>
      <c r="Z289" s="655"/>
      <c r="AA289" s="655"/>
      <c r="AB289" s="663"/>
    </row>
    <row r="290" spans="1:28" ht="12.75">
      <c r="A290" s="106" t="s">
        <v>545</v>
      </c>
      <c r="B290" s="655"/>
      <c r="C290" s="655"/>
      <c r="D290" s="655"/>
      <c r="E290" s="655"/>
      <c r="F290" s="663"/>
      <c r="G290" s="655"/>
      <c r="H290" s="655"/>
      <c r="I290" s="655"/>
      <c r="J290" s="663"/>
      <c r="K290" s="655"/>
      <c r="L290" s="655"/>
      <c r="M290" s="655"/>
      <c r="N290" s="655"/>
      <c r="O290" s="663"/>
      <c r="P290" s="110"/>
      <c r="Q290" s="655"/>
      <c r="R290" s="655"/>
      <c r="S290" s="663"/>
      <c r="T290" s="655"/>
      <c r="U290" s="655"/>
      <c r="V290" s="655"/>
      <c r="W290" s="663"/>
      <c r="X290" s="655"/>
      <c r="Y290" s="655"/>
      <c r="Z290" s="655"/>
      <c r="AA290" s="655"/>
      <c r="AB290" s="663"/>
    </row>
    <row r="291" spans="1:28" ht="12.75">
      <c r="A291" s="120" t="s">
        <v>332</v>
      </c>
      <c r="B291" s="685"/>
      <c r="C291" s="685"/>
      <c r="D291" s="685"/>
      <c r="E291" s="685"/>
      <c r="F291" s="683"/>
      <c r="G291" s="685"/>
      <c r="H291" s="685"/>
      <c r="I291" s="685"/>
      <c r="J291" s="683"/>
      <c r="K291" s="685"/>
      <c r="L291" s="685"/>
      <c r="M291" s="685"/>
      <c r="N291" s="685"/>
      <c r="O291" s="683"/>
      <c r="P291" s="121"/>
      <c r="Q291" s="685"/>
      <c r="R291" s="685"/>
      <c r="S291" s="683"/>
      <c r="T291" s="685"/>
      <c r="U291" s="685"/>
      <c r="V291" s="685"/>
      <c r="W291" s="683"/>
      <c r="X291" s="685"/>
      <c r="Y291" s="685"/>
      <c r="Z291" s="685"/>
      <c r="AA291" s="685"/>
      <c r="AB291" s="683"/>
    </row>
    <row r="292" spans="1:28" ht="12.75">
      <c r="A292" s="41" t="s">
        <v>110</v>
      </c>
      <c r="B292" s="686"/>
      <c r="C292" s="686"/>
      <c r="D292" s="686"/>
      <c r="E292" s="686"/>
      <c r="F292" s="686"/>
      <c r="G292" s="686"/>
      <c r="H292" s="686"/>
      <c r="I292" s="686"/>
      <c r="J292" s="686"/>
      <c r="K292" s="686"/>
      <c r="L292" s="686"/>
      <c r="M292" s="686"/>
      <c r="N292" s="686"/>
      <c r="O292" s="686"/>
      <c r="P292" s="134"/>
      <c r="Q292" s="686"/>
      <c r="R292" s="686"/>
      <c r="S292" s="686"/>
      <c r="T292" s="686"/>
      <c r="U292" s="686"/>
      <c r="V292" s="686"/>
      <c r="W292" s="686"/>
      <c r="X292" s="686"/>
      <c r="Y292" s="686"/>
      <c r="Z292" s="686"/>
      <c r="AA292" s="686"/>
      <c r="AB292" s="687"/>
    </row>
    <row r="293" spans="1:28" ht="12.75">
      <c r="A293" s="117" t="s">
        <v>111</v>
      </c>
      <c r="B293" s="650"/>
      <c r="C293" s="650"/>
      <c r="D293" s="650"/>
      <c r="E293" s="650"/>
      <c r="F293" s="690"/>
      <c r="G293" s="650"/>
      <c r="H293" s="650"/>
      <c r="I293" s="650"/>
      <c r="J293" s="690"/>
      <c r="K293" s="650"/>
      <c r="L293" s="650"/>
      <c r="M293" s="650"/>
      <c r="N293" s="650"/>
      <c r="O293" s="690"/>
      <c r="P293" s="107"/>
      <c r="Q293" s="650"/>
      <c r="R293" s="650"/>
      <c r="S293" s="690"/>
      <c r="T293" s="650"/>
      <c r="U293" s="650"/>
      <c r="V293" s="650"/>
      <c r="W293" s="690"/>
      <c r="X293" s="650"/>
      <c r="Y293" s="650"/>
      <c r="Z293" s="650"/>
      <c r="AA293" s="650"/>
      <c r="AB293" s="690"/>
    </row>
    <row r="294" spans="1:28" ht="12.75">
      <c r="A294" s="106" t="s">
        <v>112</v>
      </c>
      <c r="B294" s="655"/>
      <c r="C294" s="655"/>
      <c r="D294" s="655"/>
      <c r="E294" s="655"/>
      <c r="F294" s="663"/>
      <c r="G294" s="655"/>
      <c r="H294" s="655"/>
      <c r="I294" s="655"/>
      <c r="J294" s="663"/>
      <c r="K294" s="655"/>
      <c r="L294" s="655"/>
      <c r="M294" s="655"/>
      <c r="N294" s="655"/>
      <c r="O294" s="663"/>
      <c r="P294" s="110"/>
      <c r="Q294" s="655"/>
      <c r="R294" s="655"/>
      <c r="S294" s="663"/>
      <c r="T294" s="655"/>
      <c r="U294" s="655"/>
      <c r="V294" s="655"/>
      <c r="W294" s="663"/>
      <c r="X294" s="655"/>
      <c r="Y294" s="655"/>
      <c r="Z294" s="655"/>
      <c r="AA294" s="655"/>
      <c r="AB294" s="663"/>
    </row>
    <row r="295" spans="1:28" ht="12.75">
      <c r="A295" s="106" t="s">
        <v>333</v>
      </c>
      <c r="B295" s="655"/>
      <c r="C295" s="655"/>
      <c r="D295" s="655"/>
      <c r="E295" s="655"/>
      <c r="F295" s="663"/>
      <c r="G295" s="655"/>
      <c r="H295" s="655"/>
      <c r="I295" s="655"/>
      <c r="J295" s="663"/>
      <c r="K295" s="655"/>
      <c r="L295" s="655"/>
      <c r="M295" s="655"/>
      <c r="N295" s="655"/>
      <c r="O295" s="663"/>
      <c r="P295" s="110"/>
      <c r="Q295" s="655"/>
      <c r="R295" s="655"/>
      <c r="S295" s="663"/>
      <c r="T295" s="655"/>
      <c r="U295" s="655"/>
      <c r="V295" s="655"/>
      <c r="W295" s="663"/>
      <c r="X295" s="655"/>
      <c r="Y295" s="655"/>
      <c r="Z295" s="655"/>
      <c r="AA295" s="655"/>
      <c r="AB295" s="663"/>
    </row>
    <row r="296" spans="1:28" ht="15.75">
      <c r="A296" s="35" t="s">
        <v>334</v>
      </c>
      <c r="B296" s="708"/>
      <c r="C296" s="708"/>
      <c r="D296" s="708"/>
      <c r="E296" s="708"/>
      <c r="F296" s="663"/>
      <c r="G296" s="708"/>
      <c r="H296" s="708"/>
      <c r="I296" s="708"/>
      <c r="J296" s="663"/>
      <c r="K296" s="708"/>
      <c r="L296" s="708"/>
      <c r="M296" s="708"/>
      <c r="N296" s="708"/>
      <c r="O296" s="663"/>
      <c r="P296" s="112"/>
      <c r="Q296" s="708"/>
      <c r="R296" s="708"/>
      <c r="S296" s="663"/>
      <c r="T296" s="708"/>
      <c r="U296" s="708"/>
      <c r="V296" s="708"/>
      <c r="W296" s="663"/>
      <c r="X296" s="708"/>
      <c r="Y296" s="708"/>
      <c r="Z296" s="708"/>
      <c r="AA296" s="708"/>
      <c r="AB296" s="663"/>
    </row>
    <row r="297" spans="1:28" ht="15.75">
      <c r="A297" s="23" t="s">
        <v>335</v>
      </c>
      <c r="B297" s="662"/>
      <c r="C297" s="662"/>
      <c r="D297" s="662"/>
      <c r="E297" s="662"/>
      <c r="F297" s="663"/>
      <c r="G297" s="662"/>
      <c r="H297" s="662"/>
      <c r="I297" s="662"/>
      <c r="J297" s="663"/>
      <c r="K297" s="655"/>
      <c r="L297" s="655"/>
      <c r="M297" s="655"/>
      <c r="N297" s="655"/>
      <c r="O297" s="663"/>
      <c r="P297" s="3"/>
      <c r="Q297" s="662"/>
      <c r="R297" s="662"/>
      <c r="S297" s="663"/>
      <c r="T297" s="662"/>
      <c r="U297" s="662"/>
      <c r="V297" s="662"/>
      <c r="W297" s="663"/>
      <c r="X297" s="655"/>
      <c r="Y297" s="655"/>
      <c r="Z297" s="655"/>
      <c r="AA297" s="655"/>
      <c r="AB297" s="663"/>
    </row>
    <row r="298" spans="1:28" ht="15.75">
      <c r="A298" s="35" t="s">
        <v>336</v>
      </c>
      <c r="B298" s="708"/>
      <c r="C298" s="708"/>
      <c r="D298" s="708"/>
      <c r="E298" s="708"/>
      <c r="F298" s="663"/>
      <c r="G298" s="708"/>
      <c r="H298" s="708"/>
      <c r="I298" s="708"/>
      <c r="J298" s="663"/>
      <c r="K298" s="708"/>
      <c r="L298" s="708"/>
      <c r="M298" s="708"/>
      <c r="N298" s="708"/>
      <c r="O298" s="663"/>
      <c r="P298" s="112"/>
      <c r="Q298" s="708"/>
      <c r="R298" s="708"/>
      <c r="S298" s="663"/>
      <c r="T298" s="708"/>
      <c r="U298" s="708"/>
      <c r="V298" s="708"/>
      <c r="W298" s="663"/>
      <c r="X298" s="708"/>
      <c r="Y298" s="708"/>
      <c r="Z298" s="708"/>
      <c r="AA298" s="708"/>
      <c r="AB298" s="663">
        <v>1</v>
      </c>
    </row>
    <row r="299" spans="1:28" ht="15.75">
      <c r="A299" s="23" t="s">
        <v>337</v>
      </c>
      <c r="B299" s="662"/>
      <c r="C299" s="662"/>
      <c r="D299" s="662"/>
      <c r="E299" s="662"/>
      <c r="F299" s="663"/>
      <c r="G299" s="662"/>
      <c r="H299" s="662"/>
      <c r="I299" s="662"/>
      <c r="J299" s="663"/>
      <c r="K299" s="655"/>
      <c r="L299" s="655"/>
      <c r="M299" s="655"/>
      <c r="N299" s="655"/>
      <c r="O299" s="663"/>
      <c r="P299" s="3"/>
      <c r="Q299" s="662"/>
      <c r="R299" s="662"/>
      <c r="S299" s="663"/>
      <c r="T299" s="662"/>
      <c r="U299" s="662"/>
      <c r="V299" s="662"/>
      <c r="W299" s="663"/>
      <c r="X299" s="655"/>
      <c r="Y299" s="655"/>
      <c r="Z299" s="655"/>
      <c r="AA299" s="655"/>
      <c r="AB299" s="663"/>
    </row>
    <row r="300" spans="1:28" ht="15.75">
      <c r="A300" s="23" t="s">
        <v>654</v>
      </c>
      <c r="B300" s="662"/>
      <c r="C300" s="662"/>
      <c r="D300" s="662"/>
      <c r="E300" s="662"/>
      <c r="F300" s="663"/>
      <c r="G300" s="662"/>
      <c r="H300" s="662"/>
      <c r="I300" s="662"/>
      <c r="J300" s="663"/>
      <c r="K300" s="655"/>
      <c r="L300" s="655"/>
      <c r="M300" s="655"/>
      <c r="N300" s="655"/>
      <c r="O300" s="663"/>
      <c r="P300" s="3"/>
      <c r="Q300" s="662"/>
      <c r="R300" s="662"/>
      <c r="S300" s="663"/>
      <c r="T300" s="662"/>
      <c r="U300" s="662"/>
      <c r="V300" s="662"/>
      <c r="W300" s="663"/>
      <c r="X300" s="655"/>
      <c r="Y300" s="655"/>
      <c r="Z300" s="655"/>
      <c r="AA300" s="655"/>
      <c r="AB300" s="663"/>
    </row>
    <row r="301" spans="1:28" ht="12.75">
      <c r="A301" s="106" t="s">
        <v>338</v>
      </c>
      <c r="B301" s="655"/>
      <c r="C301" s="655"/>
      <c r="D301" s="655"/>
      <c r="E301" s="655"/>
      <c r="F301" s="663"/>
      <c r="G301" s="655"/>
      <c r="H301" s="655"/>
      <c r="I301" s="655"/>
      <c r="J301" s="663"/>
      <c r="K301" s="655"/>
      <c r="L301" s="655"/>
      <c r="M301" s="655"/>
      <c r="N301" s="655"/>
      <c r="O301" s="663"/>
      <c r="P301" s="110"/>
      <c r="Q301" s="655"/>
      <c r="R301" s="655"/>
      <c r="S301" s="663"/>
      <c r="T301" s="655"/>
      <c r="U301" s="655"/>
      <c r="V301" s="655"/>
      <c r="W301" s="663"/>
      <c r="X301" s="655"/>
      <c r="Y301" s="655"/>
      <c r="Z301" s="655"/>
      <c r="AA301" s="655"/>
      <c r="AB301" s="663"/>
    </row>
    <row r="302" spans="1:28" ht="12.75">
      <c r="A302" s="106" t="s">
        <v>339</v>
      </c>
      <c r="B302" s="655"/>
      <c r="C302" s="655"/>
      <c r="D302" s="655"/>
      <c r="E302" s="655"/>
      <c r="F302" s="663"/>
      <c r="G302" s="655"/>
      <c r="H302" s="655"/>
      <c r="I302" s="655"/>
      <c r="J302" s="663"/>
      <c r="K302" s="655"/>
      <c r="L302" s="655"/>
      <c r="M302" s="655"/>
      <c r="N302" s="655"/>
      <c r="O302" s="663"/>
      <c r="P302" s="110"/>
      <c r="Q302" s="655"/>
      <c r="R302" s="655"/>
      <c r="S302" s="663"/>
      <c r="T302" s="655"/>
      <c r="U302" s="655"/>
      <c r="V302" s="655"/>
      <c r="W302" s="663"/>
      <c r="X302" s="655"/>
      <c r="Y302" s="655"/>
      <c r="Z302" s="655"/>
      <c r="AA302" s="655"/>
      <c r="AB302" s="663"/>
    </row>
    <row r="303" spans="1:28" ht="12.75">
      <c r="A303" s="106" t="s">
        <v>585</v>
      </c>
      <c r="B303" s="655"/>
      <c r="C303" s="655"/>
      <c r="D303" s="655"/>
      <c r="E303" s="655"/>
      <c r="F303" s="663"/>
      <c r="G303" s="655"/>
      <c r="H303" s="655"/>
      <c r="I303" s="655"/>
      <c r="J303" s="663"/>
      <c r="K303" s="655"/>
      <c r="L303" s="655"/>
      <c r="M303" s="655"/>
      <c r="N303" s="655"/>
      <c r="O303" s="663"/>
      <c r="P303" s="110"/>
      <c r="Q303" s="655"/>
      <c r="R303" s="655"/>
      <c r="S303" s="663"/>
      <c r="T303" s="655"/>
      <c r="U303" s="655"/>
      <c r="V303" s="655"/>
      <c r="W303" s="663"/>
      <c r="X303" s="655"/>
      <c r="Y303" s="655"/>
      <c r="Z303" s="655"/>
      <c r="AA303" s="655"/>
      <c r="AB303" s="663"/>
    </row>
    <row r="304" spans="1:28" ht="12.75">
      <c r="A304" s="106" t="s">
        <v>598</v>
      </c>
      <c r="B304" s="655"/>
      <c r="C304" s="655"/>
      <c r="D304" s="655"/>
      <c r="E304" s="655"/>
      <c r="F304" s="663"/>
      <c r="G304" s="655"/>
      <c r="H304" s="655"/>
      <c r="I304" s="655"/>
      <c r="J304" s="663"/>
      <c r="K304" s="655"/>
      <c r="L304" s="655"/>
      <c r="M304" s="655"/>
      <c r="N304" s="655"/>
      <c r="O304" s="663"/>
      <c r="P304" s="110"/>
      <c r="Q304" s="655"/>
      <c r="R304" s="655"/>
      <c r="S304" s="663"/>
      <c r="T304" s="655"/>
      <c r="U304" s="655"/>
      <c r="V304" s="655"/>
      <c r="W304" s="663"/>
      <c r="X304" s="655"/>
      <c r="Y304" s="655"/>
      <c r="Z304" s="655"/>
      <c r="AA304" s="655"/>
      <c r="AB304" s="663"/>
    </row>
    <row r="305" spans="1:28" ht="15.75">
      <c r="A305" s="35" t="s">
        <v>634</v>
      </c>
      <c r="B305" s="708"/>
      <c r="C305" s="708"/>
      <c r="D305" s="708"/>
      <c r="E305" s="708"/>
      <c r="F305" s="708"/>
      <c r="G305" s="708"/>
      <c r="H305" s="708"/>
      <c r="I305" s="708"/>
      <c r="J305" s="708"/>
      <c r="K305" s="708"/>
      <c r="L305" s="708"/>
      <c r="M305" s="708"/>
      <c r="N305" s="708"/>
      <c r="O305" s="708"/>
      <c r="P305" s="112"/>
      <c r="Q305" s="708"/>
      <c r="R305" s="708"/>
      <c r="S305" s="708"/>
      <c r="T305" s="708"/>
      <c r="U305" s="708"/>
      <c r="V305" s="708"/>
      <c r="W305" s="708"/>
      <c r="X305" s="708"/>
      <c r="Y305" s="708"/>
      <c r="Z305" s="708"/>
      <c r="AA305" s="708"/>
      <c r="AB305" s="663"/>
    </row>
    <row r="306" spans="1:28" ht="15.75">
      <c r="A306" s="35" t="s">
        <v>650</v>
      </c>
      <c r="B306" s="708"/>
      <c r="C306" s="708"/>
      <c r="D306" s="708"/>
      <c r="E306" s="708"/>
      <c r="F306" s="708"/>
      <c r="G306" s="708"/>
      <c r="H306" s="708"/>
      <c r="I306" s="708"/>
      <c r="J306" s="708"/>
      <c r="K306" s="708"/>
      <c r="L306" s="708"/>
      <c r="M306" s="708"/>
      <c r="N306" s="708"/>
      <c r="O306" s="708"/>
      <c r="P306" s="112"/>
      <c r="Q306" s="708"/>
      <c r="R306" s="708"/>
      <c r="S306" s="708"/>
      <c r="T306" s="708"/>
      <c r="U306" s="708"/>
      <c r="V306" s="708"/>
      <c r="W306" s="708"/>
      <c r="X306" s="708"/>
      <c r="Y306" s="708"/>
      <c r="Z306" s="708"/>
      <c r="AA306" s="708"/>
      <c r="AB306" s="663">
        <v>1.2</v>
      </c>
    </row>
    <row r="307" spans="1:28" ht="12.75">
      <c r="A307" s="496" t="s">
        <v>651</v>
      </c>
      <c r="B307" s="708"/>
      <c r="C307" s="708"/>
      <c r="D307" s="708"/>
      <c r="E307" s="708"/>
      <c r="F307" s="708"/>
      <c r="G307" s="708"/>
      <c r="H307" s="708"/>
      <c r="I307" s="708"/>
      <c r="J307" s="708"/>
      <c r="K307" s="708"/>
      <c r="L307" s="708"/>
      <c r="M307" s="708"/>
      <c r="N307" s="708"/>
      <c r="O307" s="708"/>
      <c r="P307" s="112"/>
      <c r="Q307" s="708"/>
      <c r="R307" s="708"/>
      <c r="S307" s="708"/>
      <c r="T307" s="708"/>
      <c r="U307" s="708"/>
      <c r="V307" s="708"/>
      <c r="W307" s="708"/>
      <c r="X307" s="708"/>
      <c r="Y307" s="708"/>
      <c r="Z307" s="708"/>
      <c r="AA307" s="708"/>
      <c r="AB307" s="663"/>
    </row>
    <row r="308" spans="1:28" ht="15.75">
      <c r="A308" s="12" t="s">
        <v>511</v>
      </c>
      <c r="B308" s="655"/>
      <c r="C308" s="655"/>
      <c r="D308" s="655"/>
      <c r="E308" s="655"/>
      <c r="F308" s="655"/>
      <c r="G308" s="655"/>
      <c r="H308" s="655"/>
      <c r="I308" s="655"/>
      <c r="J308" s="663"/>
      <c r="K308" s="655"/>
      <c r="L308" s="655"/>
      <c r="M308" s="655"/>
      <c r="N308" s="655"/>
      <c r="O308" s="663"/>
      <c r="P308" s="110"/>
      <c r="Q308" s="655"/>
      <c r="R308" s="655"/>
      <c r="S308" s="655"/>
      <c r="T308" s="655"/>
      <c r="U308" s="655"/>
      <c r="V308" s="655"/>
      <c r="W308" s="655"/>
      <c r="X308" s="655"/>
      <c r="Y308" s="655"/>
      <c r="Z308" s="655"/>
      <c r="AA308" s="655"/>
      <c r="AB308" s="663"/>
    </row>
    <row r="309" spans="1:28" ht="12.75">
      <c r="A309" s="214" t="s">
        <v>581</v>
      </c>
      <c r="B309" s="655"/>
      <c r="C309" s="655"/>
      <c r="D309" s="655"/>
      <c r="E309" s="655"/>
      <c r="F309" s="663"/>
      <c r="G309" s="655"/>
      <c r="H309" s="655"/>
      <c r="I309" s="655"/>
      <c r="J309" s="663"/>
      <c r="K309" s="655"/>
      <c r="L309" s="655">
        <v>700</v>
      </c>
      <c r="M309" s="655"/>
      <c r="N309" s="655"/>
      <c r="O309" s="655"/>
      <c r="P309" s="110"/>
      <c r="Q309" s="655">
        <v>700</v>
      </c>
      <c r="R309" s="655"/>
      <c r="S309" s="655"/>
      <c r="T309" s="655"/>
      <c r="U309" s="655">
        <v>1700</v>
      </c>
      <c r="V309" s="655"/>
      <c r="W309" s="655"/>
      <c r="X309" s="655"/>
      <c r="Y309" s="655">
        <v>700</v>
      </c>
      <c r="Z309" s="655"/>
      <c r="AA309" s="655"/>
      <c r="AB309" s="663"/>
    </row>
    <row r="310" spans="1:28" ht="12.75">
      <c r="A310" s="214" t="s">
        <v>582</v>
      </c>
      <c r="B310" s="655"/>
      <c r="C310" s="655"/>
      <c r="D310" s="655"/>
      <c r="E310" s="655"/>
      <c r="F310" s="663"/>
      <c r="G310" s="655"/>
      <c r="H310" s="655"/>
      <c r="I310" s="655"/>
      <c r="J310" s="663"/>
      <c r="K310" s="655"/>
      <c r="L310" s="655">
        <v>500</v>
      </c>
      <c r="M310" s="655"/>
      <c r="N310" s="655"/>
      <c r="O310" s="663"/>
      <c r="P310" s="110"/>
      <c r="Q310" s="655">
        <v>700</v>
      </c>
      <c r="R310" s="655"/>
      <c r="S310" s="663"/>
      <c r="T310" s="655"/>
      <c r="U310" s="655">
        <v>1800</v>
      </c>
      <c r="V310" s="655"/>
      <c r="W310" s="663"/>
      <c r="X310" s="655"/>
      <c r="Y310" s="655">
        <v>600</v>
      </c>
      <c r="Z310" s="655"/>
      <c r="AA310" s="655"/>
      <c r="AB310" s="663"/>
    </row>
    <row r="311" spans="1:28" ht="12.75">
      <c r="A311" s="214" t="s">
        <v>583</v>
      </c>
      <c r="B311" s="655"/>
      <c r="C311" s="655"/>
      <c r="D311" s="655"/>
      <c r="E311" s="655"/>
      <c r="F311" s="655"/>
      <c r="G311" s="655"/>
      <c r="H311" s="655"/>
      <c r="I311" s="655"/>
      <c r="J311" s="655"/>
      <c r="K311" s="655"/>
      <c r="L311" s="655"/>
      <c r="M311" s="655"/>
      <c r="N311" s="655"/>
      <c r="O311" s="655"/>
      <c r="P311" s="110"/>
      <c r="Q311" s="655"/>
      <c r="R311" s="655"/>
      <c r="S311" s="655"/>
      <c r="T311" s="655"/>
      <c r="U311" s="655"/>
      <c r="V311" s="655"/>
      <c r="W311" s="655"/>
      <c r="X311" s="655"/>
      <c r="Y311" s="655"/>
      <c r="Z311" s="655"/>
      <c r="AA311" s="655"/>
      <c r="AB311" s="663"/>
    </row>
    <row r="312" spans="1:28" ht="12.75">
      <c r="A312" s="106" t="s">
        <v>342</v>
      </c>
      <c r="B312" s="655"/>
      <c r="C312" s="655"/>
      <c r="D312" s="655"/>
      <c r="E312" s="655"/>
      <c r="F312" s="655"/>
      <c r="G312" s="655"/>
      <c r="H312" s="655"/>
      <c r="I312" s="655"/>
      <c r="J312" s="663"/>
      <c r="K312" s="655"/>
      <c r="L312" s="655"/>
      <c r="M312" s="655"/>
      <c r="N312" s="655"/>
      <c r="O312" s="663"/>
      <c r="P312" s="110"/>
      <c r="Q312" s="655"/>
      <c r="R312" s="655"/>
      <c r="S312" s="655"/>
      <c r="T312" s="655"/>
      <c r="U312" s="655"/>
      <c r="V312" s="655"/>
      <c r="W312" s="655"/>
      <c r="X312" s="655"/>
      <c r="Y312" s="655"/>
      <c r="Z312" s="655"/>
      <c r="AA312" s="655"/>
      <c r="AB312" s="663"/>
    </row>
    <row r="313" spans="1:28" ht="12.75">
      <c r="A313" s="106" t="s">
        <v>343</v>
      </c>
      <c r="B313" s="655"/>
      <c r="C313" s="655"/>
      <c r="D313" s="655"/>
      <c r="E313" s="655"/>
      <c r="F313" s="663"/>
      <c r="G313" s="655"/>
      <c r="H313" s="655"/>
      <c r="I313" s="655"/>
      <c r="J313" s="663"/>
      <c r="K313" s="655"/>
      <c r="L313" s="655"/>
      <c r="M313" s="655"/>
      <c r="N313" s="655"/>
      <c r="O313" s="663"/>
      <c r="P313" s="110"/>
      <c r="Q313" s="655"/>
      <c r="R313" s="655"/>
      <c r="S313" s="663"/>
      <c r="T313" s="655"/>
      <c r="U313" s="655"/>
      <c r="V313" s="655"/>
      <c r="W313" s="663"/>
      <c r="X313" s="655"/>
      <c r="Y313" s="655"/>
      <c r="Z313" s="655"/>
      <c r="AA313" s="655"/>
      <c r="AB313" s="663"/>
    </row>
    <row r="314" spans="1:28" ht="12.75">
      <c r="A314" s="120" t="s">
        <v>345</v>
      </c>
      <c r="B314" s="685"/>
      <c r="C314" s="685"/>
      <c r="D314" s="685"/>
      <c r="E314" s="685"/>
      <c r="F314" s="683"/>
      <c r="G314" s="685"/>
      <c r="H314" s="685"/>
      <c r="I314" s="685"/>
      <c r="J314" s="683"/>
      <c r="K314" s="685"/>
      <c r="L314" s="685"/>
      <c r="M314" s="685"/>
      <c r="N314" s="685"/>
      <c r="O314" s="683"/>
      <c r="P314" s="121"/>
      <c r="Q314" s="685"/>
      <c r="R314" s="685"/>
      <c r="S314" s="683"/>
      <c r="T314" s="685"/>
      <c r="U314" s="685"/>
      <c r="V314" s="685"/>
      <c r="W314" s="683"/>
      <c r="X314" s="685"/>
      <c r="Y314" s="685"/>
      <c r="Z314" s="685"/>
      <c r="AA314" s="685"/>
      <c r="AB314" s="683"/>
    </row>
    <row r="315" spans="1:28" ht="12.75">
      <c r="A315" s="120"/>
      <c r="B315" s="685"/>
      <c r="C315" s="685"/>
      <c r="D315" s="685"/>
      <c r="E315" s="685"/>
      <c r="F315" s="683"/>
      <c r="G315" s="685"/>
      <c r="H315" s="685"/>
      <c r="I315" s="685"/>
      <c r="J315" s="683"/>
      <c r="K315" s="685"/>
      <c r="L315" s="685"/>
      <c r="M315" s="685"/>
      <c r="N315" s="685"/>
      <c r="O315" s="683"/>
      <c r="P315" s="121"/>
      <c r="Q315" s="685"/>
      <c r="R315" s="685"/>
      <c r="S315" s="683"/>
      <c r="T315" s="685"/>
      <c r="U315" s="685"/>
      <c r="V315" s="685"/>
      <c r="W315" s="683"/>
      <c r="X315" s="685"/>
      <c r="Y315" s="685"/>
      <c r="Z315" s="685"/>
      <c r="AA315" s="685"/>
      <c r="AB315" s="683"/>
    </row>
    <row r="316" spans="1:28" ht="12.75">
      <c r="A316" s="41" t="s">
        <v>172</v>
      </c>
      <c r="B316" s="686"/>
      <c r="C316" s="686"/>
      <c r="D316" s="686"/>
      <c r="E316" s="686"/>
      <c r="F316" s="686"/>
      <c r="G316" s="686"/>
      <c r="H316" s="686"/>
      <c r="I316" s="686"/>
      <c r="J316" s="686"/>
      <c r="K316" s="686"/>
      <c r="L316" s="686"/>
      <c r="M316" s="686"/>
      <c r="N316" s="686"/>
      <c r="O316" s="686"/>
      <c r="P316" s="134"/>
      <c r="Q316" s="686"/>
      <c r="R316" s="686"/>
      <c r="S316" s="686"/>
      <c r="T316" s="686"/>
      <c r="U316" s="686"/>
      <c r="V316" s="686"/>
      <c r="W316" s="686"/>
      <c r="X316" s="686"/>
      <c r="Y316" s="686"/>
      <c r="Z316" s="686"/>
      <c r="AA316" s="686"/>
      <c r="AB316" s="687"/>
    </row>
    <row r="317" spans="1:28" ht="12.75">
      <c r="A317" s="68" t="s">
        <v>517</v>
      </c>
      <c r="B317" s="652"/>
      <c r="C317" s="652"/>
      <c r="D317" s="652"/>
      <c r="E317" s="652"/>
      <c r="F317" s="663"/>
      <c r="G317" s="652"/>
      <c r="H317" s="652"/>
      <c r="I317" s="652"/>
      <c r="J317" s="663"/>
      <c r="K317" s="652"/>
      <c r="L317" s="652"/>
      <c r="M317" s="652"/>
      <c r="N317" s="652"/>
      <c r="O317" s="663"/>
      <c r="P317" s="109"/>
      <c r="Q317" s="652"/>
      <c r="R317" s="652"/>
      <c r="S317" s="663"/>
      <c r="T317" s="652"/>
      <c r="U317" s="652"/>
      <c r="V317" s="652"/>
      <c r="W317" s="663"/>
      <c r="X317" s="652"/>
      <c r="Y317" s="652"/>
      <c r="Z317" s="652"/>
      <c r="AA317" s="652"/>
      <c r="AB317" s="663"/>
    </row>
    <row r="318" spans="1:28" ht="12.75">
      <c r="A318" s="13" t="s">
        <v>346</v>
      </c>
      <c r="B318" s="650"/>
      <c r="C318" s="650"/>
      <c r="D318" s="650"/>
      <c r="E318" s="650"/>
      <c r="F318" s="690"/>
      <c r="G318" s="650"/>
      <c r="H318" s="650"/>
      <c r="I318" s="650"/>
      <c r="J318" s="690"/>
      <c r="K318" s="650"/>
      <c r="L318" s="650"/>
      <c r="M318" s="650"/>
      <c r="N318" s="650"/>
      <c r="O318" s="690"/>
      <c r="P318" s="107"/>
      <c r="Q318" s="650"/>
      <c r="R318" s="650"/>
      <c r="S318" s="690"/>
      <c r="T318" s="650"/>
      <c r="U318" s="650"/>
      <c r="V318" s="650"/>
      <c r="W318" s="690"/>
      <c r="X318" s="651"/>
      <c r="Y318" s="650"/>
      <c r="Z318" s="650"/>
      <c r="AA318" s="650"/>
      <c r="AB318" s="690"/>
    </row>
    <row r="319" spans="1:28" ht="12.75">
      <c r="A319" s="106" t="s">
        <v>347</v>
      </c>
      <c r="B319" s="655"/>
      <c r="C319" s="655"/>
      <c r="D319" s="655"/>
      <c r="E319" s="655"/>
      <c r="F319" s="663"/>
      <c r="G319" s="655"/>
      <c r="H319" s="655"/>
      <c r="I319" s="655"/>
      <c r="J319" s="663"/>
      <c r="K319" s="655"/>
      <c r="L319" s="655"/>
      <c r="M319" s="655"/>
      <c r="N319" s="655"/>
      <c r="O319" s="663"/>
      <c r="P319" s="110"/>
      <c r="Q319" s="655"/>
      <c r="R319" s="655"/>
      <c r="S319" s="663"/>
      <c r="T319" s="655"/>
      <c r="U319" s="655"/>
      <c r="V319" s="655"/>
      <c r="W319" s="663"/>
      <c r="X319" s="655"/>
      <c r="Y319" s="655"/>
      <c r="Z319" s="655"/>
      <c r="AA319" s="655"/>
      <c r="AB319" s="663"/>
    </row>
    <row r="320" spans="1:28" ht="12.75">
      <c r="A320" s="106" t="s">
        <v>348</v>
      </c>
      <c r="B320" s="655"/>
      <c r="C320" s="655"/>
      <c r="D320" s="655"/>
      <c r="E320" s="655"/>
      <c r="F320" s="663"/>
      <c r="G320" s="655"/>
      <c r="H320" s="655"/>
      <c r="I320" s="655"/>
      <c r="J320" s="663"/>
      <c r="K320" s="655"/>
      <c r="L320" s="655"/>
      <c r="M320" s="655"/>
      <c r="N320" s="655"/>
      <c r="O320" s="663"/>
      <c r="P320" s="110"/>
      <c r="Q320" s="655"/>
      <c r="R320" s="655"/>
      <c r="S320" s="663"/>
      <c r="T320" s="655"/>
      <c r="U320" s="655"/>
      <c r="V320" s="655"/>
      <c r="W320" s="663"/>
      <c r="X320" s="655"/>
      <c r="Y320" s="655"/>
      <c r="Z320" s="655"/>
      <c r="AA320" s="655"/>
      <c r="AB320" s="663"/>
    </row>
    <row r="321" spans="1:28" ht="12.75">
      <c r="A321" s="120" t="s">
        <v>494</v>
      </c>
      <c r="B321" s="709" t="s">
        <v>461</v>
      </c>
      <c r="C321" s="686"/>
      <c r="D321" s="686"/>
      <c r="E321" s="686"/>
      <c r="F321" s="686"/>
      <c r="G321" s="686"/>
      <c r="H321" s="686"/>
      <c r="I321" s="686"/>
      <c r="J321" s="686"/>
      <c r="K321" s="686"/>
      <c r="L321" s="686"/>
      <c r="M321" s="686"/>
      <c r="N321" s="686"/>
      <c r="O321" s="686"/>
      <c r="P321" s="134"/>
      <c r="Q321" s="686"/>
      <c r="R321" s="686"/>
      <c r="S321" s="686"/>
      <c r="T321" s="686"/>
      <c r="U321" s="686"/>
      <c r="V321" s="686"/>
      <c r="W321" s="686"/>
      <c r="X321" s="686"/>
      <c r="Y321" s="686"/>
      <c r="Z321" s="686"/>
      <c r="AA321" s="686"/>
      <c r="AB321" s="687"/>
    </row>
    <row r="322" spans="1:28" ht="12.75">
      <c r="A322" s="41" t="s">
        <v>173</v>
      </c>
      <c r="B322" s="686"/>
      <c r="C322" s="686"/>
      <c r="D322" s="686"/>
      <c r="E322" s="686"/>
      <c r="F322" s="686"/>
      <c r="G322" s="686"/>
      <c r="H322" s="686"/>
      <c r="I322" s="686"/>
      <c r="J322" s="686"/>
      <c r="K322" s="686"/>
      <c r="L322" s="686"/>
      <c r="M322" s="686"/>
      <c r="N322" s="686"/>
      <c r="O322" s="686"/>
      <c r="P322" s="134"/>
      <c r="Q322" s="686"/>
      <c r="R322" s="686"/>
      <c r="S322" s="686"/>
      <c r="T322" s="686"/>
      <c r="U322" s="686"/>
      <c r="V322" s="686"/>
      <c r="W322" s="686"/>
      <c r="X322" s="686"/>
      <c r="Y322" s="686"/>
      <c r="Z322" s="686"/>
      <c r="AA322" s="686"/>
      <c r="AB322" s="687"/>
    </row>
    <row r="323" spans="1:28" ht="12.75">
      <c r="A323" s="117" t="s">
        <v>351</v>
      </c>
      <c r="B323" s="650"/>
      <c r="C323" s="650"/>
      <c r="D323" s="650"/>
      <c r="E323" s="650"/>
      <c r="F323" s="690"/>
      <c r="G323" s="650"/>
      <c r="H323" s="650"/>
      <c r="I323" s="650"/>
      <c r="J323" s="690"/>
      <c r="K323" s="650"/>
      <c r="L323" s="650"/>
      <c r="M323" s="650"/>
      <c r="N323" s="650"/>
      <c r="O323" s="690"/>
      <c r="P323" s="107"/>
      <c r="Q323" s="650"/>
      <c r="R323" s="650"/>
      <c r="S323" s="690"/>
      <c r="T323" s="650"/>
      <c r="U323" s="650"/>
      <c r="V323" s="650"/>
      <c r="W323" s="690"/>
      <c r="X323" s="651"/>
      <c r="Y323" s="650"/>
      <c r="Z323" s="650"/>
      <c r="AA323" s="650"/>
      <c r="AB323" s="690"/>
    </row>
    <row r="324" spans="1:28" ht="12.75">
      <c r="A324" s="106" t="s">
        <v>437</v>
      </c>
      <c r="B324" s="710" t="s">
        <v>460</v>
      </c>
      <c r="C324" s="655"/>
      <c r="D324" s="655"/>
      <c r="E324" s="655"/>
      <c r="F324" s="652"/>
      <c r="G324" s="655"/>
      <c r="H324" s="655"/>
      <c r="I324" s="655"/>
      <c r="J324" s="663"/>
      <c r="K324" s="655"/>
      <c r="L324" s="655"/>
      <c r="M324" s="655"/>
      <c r="N324" s="655"/>
      <c r="O324" s="663"/>
      <c r="P324" s="110"/>
      <c r="Q324" s="655"/>
      <c r="R324" s="655"/>
      <c r="S324" s="663"/>
      <c r="T324" s="655"/>
      <c r="U324" s="655"/>
      <c r="V324" s="655"/>
      <c r="W324" s="663"/>
      <c r="X324" s="652"/>
      <c r="Y324" s="655"/>
      <c r="Z324" s="655"/>
      <c r="AA324" s="655"/>
      <c r="AB324" s="663"/>
    </row>
    <row r="325" spans="1:28" ht="12.75">
      <c r="A325" s="106" t="s">
        <v>649</v>
      </c>
      <c r="B325" s="710" t="s">
        <v>648</v>
      </c>
      <c r="C325" s="655"/>
      <c r="D325" s="655"/>
      <c r="E325" s="655"/>
      <c r="F325" s="652"/>
      <c r="G325" s="655"/>
      <c r="H325" s="655"/>
      <c r="I325" s="655"/>
      <c r="J325" s="663"/>
      <c r="K325" s="655"/>
      <c r="L325" s="655"/>
      <c r="M325" s="655"/>
      <c r="N325" s="655"/>
      <c r="O325" s="663"/>
      <c r="P325" s="110"/>
      <c r="Q325" s="655"/>
      <c r="R325" s="655"/>
      <c r="S325" s="663"/>
      <c r="T325" s="655"/>
      <c r="U325" s="655"/>
      <c r="V325" s="655"/>
      <c r="W325" s="663"/>
      <c r="X325" s="655"/>
      <c r="Y325" s="655"/>
      <c r="Z325" s="655"/>
      <c r="AA325" s="655"/>
      <c r="AB325" s="663"/>
    </row>
    <row r="326" spans="1:28" ht="25.5">
      <c r="A326" s="146" t="s">
        <v>462</v>
      </c>
      <c r="B326" s="685"/>
      <c r="C326" s="685"/>
      <c r="D326" s="685"/>
      <c r="E326" s="685"/>
      <c r="F326" s="683"/>
      <c r="G326" s="685"/>
      <c r="H326" s="685"/>
      <c r="I326" s="685"/>
      <c r="J326" s="683"/>
      <c r="K326" s="685"/>
      <c r="L326" s="685"/>
      <c r="M326" s="685"/>
      <c r="N326" s="685"/>
      <c r="O326" s="683"/>
      <c r="P326" s="121"/>
      <c r="Q326" s="685"/>
      <c r="R326" s="685"/>
      <c r="S326" s="683"/>
      <c r="T326" s="685"/>
      <c r="U326" s="685"/>
      <c r="V326" s="685"/>
      <c r="W326" s="683"/>
      <c r="X326" s="685"/>
      <c r="Y326" s="685"/>
      <c r="Z326" s="685"/>
      <c r="AA326" s="685"/>
      <c r="AB326" s="683"/>
    </row>
    <row r="327" spans="1:28" ht="12.75">
      <c r="A327" s="119"/>
      <c r="B327" s="655"/>
      <c r="C327" s="655"/>
      <c r="D327" s="655"/>
      <c r="E327" s="655"/>
      <c r="F327" s="663"/>
      <c r="G327" s="655"/>
      <c r="H327" s="655"/>
      <c r="I327" s="655"/>
      <c r="J327" s="663"/>
      <c r="K327" s="655"/>
      <c r="L327" s="655"/>
      <c r="M327" s="655"/>
      <c r="N327" s="655"/>
      <c r="O327" s="663"/>
      <c r="P327" s="110"/>
      <c r="Q327" s="655"/>
      <c r="R327" s="655"/>
      <c r="S327" s="663"/>
      <c r="T327" s="655"/>
      <c r="U327" s="655"/>
      <c r="V327" s="655"/>
      <c r="W327" s="663"/>
      <c r="X327" s="655"/>
      <c r="Y327" s="655"/>
      <c r="Z327" s="655"/>
      <c r="AA327" s="655"/>
      <c r="AB327" s="663"/>
    </row>
    <row r="328" spans="1:28" ht="12.75">
      <c r="A328" s="119"/>
      <c r="B328" s="655"/>
      <c r="C328" s="655"/>
      <c r="D328" s="655"/>
      <c r="E328" s="655"/>
      <c r="F328" s="663"/>
      <c r="G328" s="655"/>
      <c r="H328" s="655"/>
      <c r="I328" s="655"/>
      <c r="J328" s="663"/>
      <c r="K328" s="655"/>
      <c r="L328" s="655"/>
      <c r="M328" s="655"/>
      <c r="N328" s="655"/>
      <c r="O328" s="663"/>
      <c r="P328" s="110"/>
      <c r="Q328" s="655"/>
      <c r="R328" s="655"/>
      <c r="S328" s="663"/>
      <c r="T328" s="655"/>
      <c r="U328" s="655"/>
      <c r="V328" s="655"/>
      <c r="W328" s="663"/>
      <c r="X328" s="655"/>
      <c r="Y328" s="655"/>
      <c r="Z328" s="655"/>
      <c r="AA328" s="655"/>
      <c r="AB328" s="663"/>
    </row>
    <row r="329" spans="1:28" ht="12.75">
      <c r="A329" s="41" t="s">
        <v>174</v>
      </c>
      <c r="B329" s="686"/>
      <c r="C329" s="686"/>
      <c r="D329" s="686"/>
      <c r="E329" s="686"/>
      <c r="F329" s="686"/>
      <c r="G329" s="686"/>
      <c r="H329" s="686"/>
      <c r="I329" s="686"/>
      <c r="J329" s="686"/>
      <c r="K329" s="686"/>
      <c r="L329" s="686"/>
      <c r="M329" s="686"/>
      <c r="N329" s="686"/>
      <c r="O329" s="686"/>
      <c r="P329" s="134"/>
      <c r="Q329" s="686"/>
      <c r="R329" s="686"/>
      <c r="S329" s="686"/>
      <c r="T329" s="686"/>
      <c r="U329" s="686"/>
      <c r="V329" s="686"/>
      <c r="W329" s="686"/>
      <c r="X329" s="686"/>
      <c r="Y329" s="686"/>
      <c r="Z329" s="686"/>
      <c r="AA329" s="686"/>
      <c r="AB329" s="687"/>
    </row>
    <row r="330" spans="1:28" ht="12.75">
      <c r="A330" s="117" t="s">
        <v>118</v>
      </c>
      <c r="B330" s="711"/>
      <c r="C330" s="711"/>
      <c r="D330" s="711"/>
      <c r="E330" s="711"/>
      <c r="F330" s="712"/>
      <c r="G330" s="711"/>
      <c r="H330" s="711"/>
      <c r="I330" s="711"/>
      <c r="J330" s="712"/>
      <c r="K330" s="711"/>
      <c r="L330" s="711"/>
      <c r="M330" s="711"/>
      <c r="N330" s="711"/>
      <c r="O330" s="712"/>
      <c r="P330" s="147"/>
      <c r="Q330" s="711"/>
      <c r="R330" s="711"/>
      <c r="S330" s="712"/>
      <c r="T330" s="711"/>
      <c r="U330" s="711"/>
      <c r="V330" s="711"/>
      <c r="W330" s="712"/>
      <c r="X330" s="711"/>
      <c r="Y330" s="711"/>
      <c r="Z330" s="711"/>
      <c r="AA330" s="711"/>
      <c r="AB330" s="712"/>
    </row>
    <row r="331" spans="1:28" ht="12.75">
      <c r="A331" s="133" t="s">
        <v>120</v>
      </c>
      <c r="B331" s="709" t="s">
        <v>121</v>
      </c>
      <c r="C331" s="686"/>
      <c r="D331" s="686"/>
      <c r="E331" s="686"/>
      <c r="F331" s="686"/>
      <c r="G331" s="686"/>
      <c r="H331" s="686"/>
      <c r="I331" s="686"/>
      <c r="J331" s="686"/>
      <c r="K331" s="686"/>
      <c r="L331" s="686"/>
      <c r="M331" s="686"/>
      <c r="N331" s="686"/>
      <c r="O331" s="686"/>
      <c r="P331" s="134"/>
      <c r="Q331" s="686"/>
      <c r="R331" s="686"/>
      <c r="S331" s="686"/>
      <c r="T331" s="686"/>
      <c r="U331" s="686"/>
      <c r="V331" s="686"/>
      <c r="W331" s="686"/>
      <c r="X331" s="686"/>
      <c r="Y331" s="686"/>
      <c r="Z331" s="686"/>
      <c r="AA331" s="686"/>
      <c r="AB331" s="687"/>
    </row>
    <row r="332" spans="1:28" ht="12.75">
      <c r="A332" s="106" t="s">
        <v>354</v>
      </c>
      <c r="B332" s="650"/>
      <c r="C332" s="650"/>
      <c r="D332" s="650"/>
      <c r="E332" s="650"/>
      <c r="F332" s="690"/>
      <c r="G332" s="650"/>
      <c r="H332" s="650"/>
      <c r="I332" s="650"/>
      <c r="J332" s="690"/>
      <c r="K332" s="650"/>
      <c r="L332" s="650"/>
      <c r="M332" s="650"/>
      <c r="N332" s="650"/>
      <c r="O332" s="690"/>
      <c r="P332" s="107"/>
      <c r="Q332" s="650"/>
      <c r="R332" s="650"/>
      <c r="S332" s="690"/>
      <c r="T332" s="650"/>
      <c r="U332" s="650"/>
      <c r="V332" s="650"/>
      <c r="W332" s="690"/>
      <c r="X332" s="650"/>
      <c r="Y332" s="650"/>
      <c r="Z332" s="650"/>
      <c r="AA332" s="650"/>
      <c r="AB332" s="690"/>
    </row>
    <row r="333" spans="1:28" ht="12.75">
      <c r="A333" s="106" t="s">
        <v>355</v>
      </c>
      <c r="B333" s="685"/>
      <c r="C333" s="685"/>
      <c r="D333" s="685"/>
      <c r="E333" s="685"/>
      <c r="F333" s="683"/>
      <c r="G333" s="685"/>
      <c r="H333" s="685"/>
      <c r="I333" s="685"/>
      <c r="J333" s="683"/>
      <c r="K333" s="685"/>
      <c r="L333" s="685"/>
      <c r="M333" s="685"/>
      <c r="N333" s="685"/>
      <c r="O333" s="683"/>
      <c r="P333" s="121"/>
      <c r="Q333" s="685"/>
      <c r="R333" s="685"/>
      <c r="S333" s="683"/>
      <c r="T333" s="685"/>
      <c r="U333" s="685"/>
      <c r="V333" s="685"/>
      <c r="W333" s="683"/>
      <c r="X333" s="685"/>
      <c r="Y333" s="685"/>
      <c r="Z333" s="685"/>
      <c r="AA333" s="685"/>
      <c r="AB333" s="683"/>
    </row>
    <row r="334" spans="1:28" ht="12.75">
      <c r="A334" s="133" t="s">
        <v>356</v>
      </c>
      <c r="B334" s="709" t="s">
        <v>495</v>
      </c>
      <c r="C334" s="686"/>
      <c r="D334" s="686"/>
      <c r="E334" s="686"/>
      <c r="F334" s="686"/>
      <c r="G334" s="686"/>
      <c r="H334" s="686"/>
      <c r="I334" s="686"/>
      <c r="J334" s="686"/>
      <c r="K334" s="686"/>
      <c r="L334" s="686"/>
      <c r="M334" s="686"/>
      <c r="N334" s="686"/>
      <c r="O334" s="686"/>
      <c r="P334" s="134"/>
      <c r="Q334" s="686"/>
      <c r="R334" s="686"/>
      <c r="S334" s="686"/>
      <c r="T334" s="686"/>
      <c r="U334" s="686"/>
      <c r="V334" s="686"/>
      <c r="W334" s="686"/>
      <c r="X334" s="686"/>
      <c r="Y334" s="686"/>
      <c r="Z334" s="686"/>
      <c r="AA334" s="686"/>
      <c r="AB334" s="687"/>
    </row>
    <row r="335" spans="1:28" ht="12.75">
      <c r="A335" s="106" t="s">
        <v>653</v>
      </c>
      <c r="B335" s="650"/>
      <c r="C335" s="650"/>
      <c r="D335" s="650"/>
      <c r="E335" s="650"/>
      <c r="F335" s="690"/>
      <c r="G335" s="650"/>
      <c r="H335" s="650"/>
      <c r="I335" s="650"/>
      <c r="J335" s="690"/>
      <c r="K335" s="650"/>
      <c r="L335" s="650"/>
      <c r="M335" s="650"/>
      <c r="N335" s="650"/>
      <c r="O335" s="690"/>
      <c r="P335" s="107"/>
      <c r="Q335" s="650"/>
      <c r="R335" s="650"/>
      <c r="S335" s="690"/>
      <c r="T335" s="650"/>
      <c r="U335" s="650"/>
      <c r="V335" s="650"/>
      <c r="W335" s="690"/>
      <c r="X335" s="651"/>
      <c r="Y335" s="650"/>
      <c r="Z335" s="650"/>
      <c r="AA335" s="650"/>
      <c r="AB335" s="690"/>
    </row>
    <row r="336" spans="1:28" ht="12.75">
      <c r="A336" s="106" t="s">
        <v>359</v>
      </c>
      <c r="B336" s="685"/>
      <c r="C336" s="685"/>
      <c r="D336" s="685"/>
      <c r="E336" s="685"/>
      <c r="F336" s="683"/>
      <c r="G336" s="685"/>
      <c r="H336" s="685"/>
      <c r="I336" s="685"/>
      <c r="J336" s="683"/>
      <c r="K336" s="685"/>
      <c r="L336" s="685"/>
      <c r="M336" s="685"/>
      <c r="N336" s="685"/>
      <c r="O336" s="683"/>
      <c r="P336" s="121"/>
      <c r="Q336" s="685"/>
      <c r="R336" s="685"/>
      <c r="S336" s="683"/>
      <c r="T336" s="685"/>
      <c r="U336" s="685"/>
      <c r="V336" s="685"/>
      <c r="W336" s="683"/>
      <c r="X336" s="691"/>
      <c r="Y336" s="685"/>
      <c r="Z336" s="685"/>
      <c r="AA336" s="685"/>
      <c r="AB336" s="683"/>
    </row>
    <row r="337" spans="1:28" ht="12.75">
      <c r="A337" s="106" t="s">
        <v>358</v>
      </c>
      <c r="B337" s="709" t="s">
        <v>123</v>
      </c>
      <c r="C337" s="686"/>
      <c r="D337" s="686"/>
      <c r="E337" s="686"/>
      <c r="F337" s="686"/>
      <c r="G337" s="686"/>
      <c r="H337" s="686"/>
      <c r="I337" s="686"/>
      <c r="J337" s="686"/>
      <c r="K337" s="686"/>
      <c r="L337" s="686"/>
      <c r="M337" s="686"/>
      <c r="N337" s="686"/>
      <c r="O337" s="686"/>
      <c r="P337" s="134"/>
      <c r="Q337" s="686"/>
      <c r="R337" s="686"/>
      <c r="S337" s="686"/>
      <c r="T337" s="686"/>
      <c r="U337" s="686"/>
      <c r="V337" s="686"/>
      <c r="W337" s="686"/>
      <c r="X337" s="686"/>
      <c r="Y337" s="686"/>
      <c r="Z337" s="686"/>
      <c r="AA337" s="686"/>
      <c r="AB337" s="687"/>
    </row>
    <row r="338" spans="1:28" ht="12.75">
      <c r="A338" s="133" t="s">
        <v>497</v>
      </c>
      <c r="B338" s="709" t="s">
        <v>123</v>
      </c>
      <c r="C338" s="686"/>
      <c r="D338" s="686"/>
      <c r="E338" s="686"/>
      <c r="F338" s="686"/>
      <c r="G338" s="686"/>
      <c r="H338" s="686"/>
      <c r="I338" s="686"/>
      <c r="J338" s="686"/>
      <c r="K338" s="686"/>
      <c r="L338" s="686"/>
      <c r="M338" s="686"/>
      <c r="N338" s="686"/>
      <c r="O338" s="686"/>
      <c r="P338" s="134"/>
      <c r="Q338" s="686"/>
      <c r="R338" s="686"/>
      <c r="S338" s="686"/>
      <c r="T338" s="686"/>
      <c r="U338" s="686"/>
      <c r="V338" s="686"/>
      <c r="W338" s="686"/>
      <c r="X338" s="686"/>
      <c r="Y338" s="686"/>
      <c r="Z338" s="686"/>
      <c r="AA338" s="686"/>
      <c r="AB338" s="687"/>
    </row>
    <row r="339" spans="1:28" ht="12.75">
      <c r="A339" s="106" t="s">
        <v>361</v>
      </c>
      <c r="B339" s="711"/>
      <c r="C339" s="711"/>
      <c r="D339" s="711"/>
      <c r="E339" s="711"/>
      <c r="F339" s="712"/>
      <c r="G339" s="711"/>
      <c r="H339" s="711"/>
      <c r="I339" s="711"/>
      <c r="J339" s="712"/>
      <c r="K339" s="711"/>
      <c r="L339" s="711"/>
      <c r="M339" s="711"/>
      <c r="N339" s="711"/>
      <c r="O339" s="712"/>
      <c r="P339" s="147"/>
      <c r="Q339" s="711"/>
      <c r="R339" s="711"/>
      <c r="S339" s="712"/>
      <c r="T339" s="711"/>
      <c r="U339" s="711"/>
      <c r="V339" s="711"/>
      <c r="W339" s="712"/>
      <c r="X339" s="713"/>
      <c r="Y339" s="713"/>
      <c r="Z339" s="713"/>
      <c r="AA339" s="713"/>
      <c r="AB339" s="712"/>
    </row>
    <row r="340" spans="1:28" ht="12.75">
      <c r="A340" s="133" t="s">
        <v>362</v>
      </c>
      <c r="B340" s="709" t="s">
        <v>124</v>
      </c>
      <c r="C340" s="686"/>
      <c r="D340" s="686"/>
      <c r="E340" s="686"/>
      <c r="F340" s="686"/>
      <c r="G340" s="686"/>
      <c r="H340" s="686"/>
      <c r="I340" s="686"/>
      <c r="J340" s="686"/>
      <c r="K340" s="686"/>
      <c r="L340" s="686"/>
      <c r="M340" s="686"/>
      <c r="N340" s="686"/>
      <c r="O340" s="686"/>
      <c r="P340" s="134"/>
      <c r="Q340" s="686"/>
      <c r="R340" s="686"/>
      <c r="S340" s="686"/>
      <c r="T340" s="686"/>
      <c r="U340" s="686"/>
      <c r="V340" s="686"/>
      <c r="W340" s="686"/>
      <c r="X340" s="686"/>
      <c r="Y340" s="686"/>
      <c r="Z340" s="686"/>
      <c r="AA340" s="686"/>
      <c r="AB340" s="687"/>
    </row>
    <row r="341" spans="1:28" ht="12.75">
      <c r="A341" s="133" t="s">
        <v>363</v>
      </c>
      <c r="B341" s="714" t="s">
        <v>125</v>
      </c>
      <c r="C341" s="715"/>
      <c r="D341" s="715"/>
      <c r="E341" s="715"/>
      <c r="F341" s="715"/>
      <c r="G341" s="715"/>
      <c r="H341" s="715"/>
      <c r="I341" s="715"/>
      <c r="J341" s="715"/>
      <c r="K341" s="715"/>
      <c r="L341" s="715"/>
      <c r="M341" s="715"/>
      <c r="N341" s="715"/>
      <c r="O341" s="715"/>
      <c r="P341" s="151"/>
      <c r="Q341" s="715"/>
      <c r="R341" s="715"/>
      <c r="S341" s="715"/>
      <c r="T341" s="715"/>
      <c r="U341" s="715"/>
      <c r="V341" s="715"/>
      <c r="W341" s="715"/>
      <c r="X341" s="715"/>
      <c r="Y341" s="715"/>
      <c r="Z341" s="715"/>
      <c r="AA341" s="715"/>
      <c r="AB341" s="716"/>
    </row>
    <row r="342" spans="1:28" ht="12.75">
      <c r="A342" s="133" t="s">
        <v>498</v>
      </c>
      <c r="B342" s="717" t="s">
        <v>126</v>
      </c>
      <c r="C342" s="692"/>
      <c r="D342" s="692"/>
      <c r="E342" s="692"/>
      <c r="F342" s="692"/>
      <c r="G342" s="692"/>
      <c r="H342" s="692"/>
      <c r="I342" s="692"/>
      <c r="J342" s="692"/>
      <c r="K342" s="692"/>
      <c r="L342" s="692"/>
      <c r="M342" s="692"/>
      <c r="N342" s="692"/>
      <c r="O342" s="692"/>
      <c r="P342" s="137"/>
      <c r="Q342" s="692"/>
      <c r="R342" s="692"/>
      <c r="S342" s="692"/>
      <c r="T342" s="692"/>
      <c r="U342" s="692"/>
      <c r="V342" s="692"/>
      <c r="W342" s="692"/>
      <c r="X342" s="692"/>
      <c r="Y342" s="692"/>
      <c r="Z342" s="692"/>
      <c r="AA342" s="692"/>
      <c r="AB342" s="693"/>
    </row>
    <row r="343" spans="1:28" ht="12.75">
      <c r="A343" s="133" t="s">
        <v>365</v>
      </c>
      <c r="B343" s="709" t="s">
        <v>126</v>
      </c>
      <c r="C343" s="686"/>
      <c r="D343" s="686"/>
      <c r="E343" s="686"/>
      <c r="F343" s="686"/>
      <c r="G343" s="686"/>
      <c r="H343" s="686"/>
      <c r="I343" s="686"/>
      <c r="J343" s="686"/>
      <c r="K343" s="686"/>
      <c r="L343" s="686"/>
      <c r="M343" s="686"/>
      <c r="N343" s="686"/>
      <c r="O343" s="686"/>
      <c r="P343" s="134"/>
      <c r="Q343" s="686"/>
      <c r="R343" s="686"/>
      <c r="S343" s="686"/>
      <c r="T343" s="686"/>
      <c r="U343" s="686"/>
      <c r="V343" s="686"/>
      <c r="W343" s="686"/>
      <c r="X343" s="686"/>
      <c r="Y343" s="686"/>
      <c r="Z343" s="686"/>
      <c r="AA343" s="686"/>
      <c r="AB343" s="687"/>
    </row>
    <row r="344" spans="1:28" ht="12.75">
      <c r="A344" s="138" t="s">
        <v>499</v>
      </c>
      <c r="B344" s="717" t="s">
        <v>189</v>
      </c>
      <c r="C344" s="692"/>
      <c r="D344" s="692"/>
      <c r="E344" s="692"/>
      <c r="F344" s="692"/>
      <c r="G344" s="692"/>
      <c r="H344" s="692"/>
      <c r="I344" s="692"/>
      <c r="J344" s="692"/>
      <c r="K344" s="692"/>
      <c r="L344" s="692"/>
      <c r="M344" s="692"/>
      <c r="N344" s="692"/>
      <c r="O344" s="692"/>
      <c r="P344" s="137"/>
      <c r="Q344" s="692"/>
      <c r="R344" s="692"/>
      <c r="S344" s="692"/>
      <c r="T344" s="692"/>
      <c r="U344" s="692"/>
      <c r="V344" s="692"/>
      <c r="W344" s="692"/>
      <c r="X344" s="692"/>
      <c r="Y344" s="692"/>
      <c r="Z344" s="692"/>
      <c r="AA344" s="692"/>
      <c r="AB344" s="693"/>
    </row>
    <row r="345" spans="1:28" ht="12.75">
      <c r="A345" s="41" t="s">
        <v>190</v>
      </c>
      <c r="B345" s="686"/>
      <c r="C345" s="686"/>
      <c r="D345" s="686"/>
      <c r="E345" s="686"/>
      <c r="F345" s="686"/>
      <c r="G345" s="686"/>
      <c r="H345" s="686"/>
      <c r="I345" s="686"/>
      <c r="J345" s="686"/>
      <c r="K345" s="686"/>
      <c r="L345" s="686"/>
      <c r="M345" s="686"/>
      <c r="N345" s="686"/>
      <c r="O345" s="686"/>
      <c r="P345" s="134"/>
      <c r="Q345" s="686"/>
      <c r="R345" s="686"/>
      <c r="S345" s="686"/>
      <c r="T345" s="686"/>
      <c r="U345" s="686"/>
      <c r="V345" s="686"/>
      <c r="W345" s="686"/>
      <c r="X345" s="686"/>
      <c r="Y345" s="686"/>
      <c r="Z345" s="686"/>
      <c r="AA345" s="686"/>
      <c r="AB345" s="687"/>
    </row>
    <row r="346" spans="1:28" ht="12.75">
      <c r="A346" s="117" t="s">
        <v>366</v>
      </c>
      <c r="B346" s="650"/>
      <c r="C346" s="650"/>
      <c r="D346" s="650"/>
      <c r="E346" s="650"/>
      <c r="F346" s="690"/>
      <c r="G346" s="650"/>
      <c r="H346" s="650"/>
      <c r="I346" s="650"/>
      <c r="J346" s="690"/>
      <c r="K346" s="650"/>
      <c r="L346" s="650"/>
      <c r="M346" s="650"/>
      <c r="N346" s="650"/>
      <c r="O346" s="690"/>
      <c r="P346" s="107"/>
      <c r="Q346" s="650"/>
      <c r="R346" s="650"/>
      <c r="S346" s="690"/>
      <c r="T346" s="650"/>
      <c r="U346" s="650"/>
      <c r="V346" s="650"/>
      <c r="W346" s="690"/>
      <c r="X346" s="651"/>
      <c r="Y346" s="651"/>
      <c r="Z346" s="651"/>
      <c r="AA346" s="651"/>
      <c r="AB346" s="690"/>
    </row>
    <row r="347" spans="1:28" ht="12.75">
      <c r="A347" s="106" t="s">
        <v>458</v>
      </c>
      <c r="B347" s="655"/>
      <c r="C347" s="655"/>
      <c r="D347" s="655"/>
      <c r="E347" s="655"/>
      <c r="F347" s="663"/>
      <c r="G347" s="655"/>
      <c r="H347" s="655"/>
      <c r="I347" s="655"/>
      <c r="J347" s="663"/>
      <c r="K347" s="655"/>
      <c r="L347" s="655"/>
      <c r="M347" s="655"/>
      <c r="N347" s="655"/>
      <c r="O347" s="663"/>
      <c r="P347" s="110"/>
      <c r="Q347" s="655"/>
      <c r="R347" s="655"/>
      <c r="S347" s="663"/>
      <c r="T347" s="655"/>
      <c r="U347" s="655"/>
      <c r="V347" s="655"/>
      <c r="W347" s="663"/>
      <c r="X347" s="655"/>
      <c r="Y347" s="655"/>
      <c r="Z347" s="655"/>
      <c r="AA347" s="655"/>
      <c r="AB347" s="663">
        <v>0.5</v>
      </c>
    </row>
    <row r="348" spans="1:28" ht="12.75">
      <c r="A348" s="106" t="s">
        <v>368</v>
      </c>
      <c r="B348" s="655"/>
      <c r="C348" s="655"/>
      <c r="D348" s="655"/>
      <c r="E348" s="655"/>
      <c r="F348" s="663"/>
      <c r="G348" s="655"/>
      <c r="H348" s="655"/>
      <c r="I348" s="655"/>
      <c r="J348" s="663"/>
      <c r="K348" s="655"/>
      <c r="L348" s="655"/>
      <c r="M348" s="655"/>
      <c r="N348" s="655"/>
      <c r="O348" s="663"/>
      <c r="P348" s="110"/>
      <c r="Q348" s="655"/>
      <c r="R348" s="655"/>
      <c r="S348" s="663"/>
      <c r="T348" s="655"/>
      <c r="U348" s="655"/>
      <c r="V348" s="655"/>
      <c r="W348" s="663"/>
      <c r="X348" s="652"/>
      <c r="Y348" s="655"/>
      <c r="Z348" s="655"/>
      <c r="AA348" s="655"/>
      <c r="AB348" s="663"/>
    </row>
    <row r="349" spans="1:28" ht="12.75">
      <c r="A349" s="106" t="s">
        <v>577</v>
      </c>
      <c r="B349" s="655"/>
      <c r="C349" s="655"/>
      <c r="D349" s="655"/>
      <c r="E349" s="655"/>
      <c r="F349" s="663"/>
      <c r="G349" s="655"/>
      <c r="H349" s="655"/>
      <c r="I349" s="655"/>
      <c r="J349" s="663"/>
      <c r="K349" s="655"/>
      <c r="L349" s="655"/>
      <c r="M349" s="655"/>
      <c r="N349" s="655"/>
      <c r="O349" s="663"/>
      <c r="P349" s="110"/>
      <c r="Q349" s="655"/>
      <c r="R349" s="655"/>
      <c r="S349" s="663"/>
      <c r="T349" s="655"/>
      <c r="U349" s="655"/>
      <c r="V349" s="655"/>
      <c r="W349" s="663"/>
      <c r="X349" s="652"/>
      <c r="Y349" s="655"/>
      <c r="Z349" s="655"/>
      <c r="AA349" s="655"/>
      <c r="AB349" s="663"/>
    </row>
    <row r="350" spans="1:28" ht="12.75">
      <c r="A350" s="106" t="s">
        <v>369</v>
      </c>
      <c r="B350" s="655"/>
      <c r="C350" s="655"/>
      <c r="D350" s="655"/>
      <c r="E350" s="655"/>
      <c r="F350" s="663"/>
      <c r="G350" s="655"/>
      <c r="H350" s="655"/>
      <c r="I350" s="655"/>
      <c r="J350" s="663"/>
      <c r="K350" s="655"/>
      <c r="L350" s="655"/>
      <c r="M350" s="655"/>
      <c r="N350" s="655"/>
      <c r="O350" s="663"/>
      <c r="P350" s="110"/>
      <c r="Q350" s="655"/>
      <c r="R350" s="655"/>
      <c r="S350" s="663"/>
      <c r="T350" s="655"/>
      <c r="U350" s="655"/>
      <c r="V350" s="655"/>
      <c r="W350" s="663"/>
      <c r="X350" s="652"/>
      <c r="Y350" s="655"/>
      <c r="Z350" s="655"/>
      <c r="AA350" s="655"/>
      <c r="AB350" s="663"/>
    </row>
    <row r="351" spans="1:28" ht="12.75">
      <c r="A351" s="106" t="s">
        <v>370</v>
      </c>
      <c r="B351" s="655"/>
      <c r="C351" s="655"/>
      <c r="D351" s="655"/>
      <c r="E351" s="655"/>
      <c r="F351" s="663"/>
      <c r="G351" s="655"/>
      <c r="H351" s="655"/>
      <c r="I351" s="655"/>
      <c r="J351" s="663"/>
      <c r="K351" s="655"/>
      <c r="L351" s="655"/>
      <c r="M351" s="655"/>
      <c r="N351" s="655"/>
      <c r="O351" s="663"/>
      <c r="P351" s="110"/>
      <c r="Q351" s="655"/>
      <c r="R351" s="655"/>
      <c r="S351" s="663"/>
      <c r="T351" s="655"/>
      <c r="U351" s="655"/>
      <c r="V351" s="655"/>
      <c r="W351" s="663"/>
      <c r="X351" s="652"/>
      <c r="Y351" s="655"/>
      <c r="Z351" s="655"/>
      <c r="AA351" s="655"/>
      <c r="AB351" s="663"/>
    </row>
    <row r="352" spans="1:28" ht="12.75">
      <c r="A352" s="106" t="s">
        <v>371</v>
      </c>
      <c r="B352" s="655"/>
      <c r="C352" s="655"/>
      <c r="D352" s="655"/>
      <c r="E352" s="655"/>
      <c r="F352" s="663"/>
      <c r="G352" s="655"/>
      <c r="H352" s="655"/>
      <c r="I352" s="655"/>
      <c r="J352" s="663"/>
      <c r="K352" s="655"/>
      <c r="L352" s="655"/>
      <c r="M352" s="655"/>
      <c r="N352" s="655"/>
      <c r="O352" s="663"/>
      <c r="P352" s="110"/>
      <c r="Q352" s="655"/>
      <c r="R352" s="655"/>
      <c r="S352" s="663"/>
      <c r="T352" s="655"/>
      <c r="U352" s="655"/>
      <c r="V352" s="655"/>
      <c r="W352" s="663"/>
      <c r="X352" s="652"/>
      <c r="Y352" s="655"/>
      <c r="Z352" s="655"/>
      <c r="AA352" s="655"/>
      <c r="AB352" s="663"/>
    </row>
    <row r="353" spans="1:28" ht="12.75">
      <c r="A353" s="106" t="s">
        <v>372</v>
      </c>
      <c r="B353" s="655"/>
      <c r="C353" s="655"/>
      <c r="D353" s="655"/>
      <c r="E353" s="655"/>
      <c r="F353" s="663"/>
      <c r="G353" s="655"/>
      <c r="H353" s="655"/>
      <c r="I353" s="655"/>
      <c r="J353" s="663"/>
      <c r="K353" s="655"/>
      <c r="L353" s="655"/>
      <c r="M353" s="655"/>
      <c r="N353" s="655"/>
      <c r="O353" s="663"/>
      <c r="P353" s="110"/>
      <c r="Q353" s="655"/>
      <c r="R353" s="655"/>
      <c r="S353" s="663"/>
      <c r="T353" s="655"/>
      <c r="U353" s="655"/>
      <c r="V353" s="655"/>
      <c r="W353" s="663"/>
      <c r="X353" s="652"/>
      <c r="Y353" s="655"/>
      <c r="Z353" s="655"/>
      <c r="AA353" s="655"/>
      <c r="AB353" s="663"/>
    </row>
    <row r="354" spans="1:28" ht="12.75">
      <c r="A354" s="106" t="s">
        <v>509</v>
      </c>
      <c r="B354" s="655"/>
      <c r="C354" s="655"/>
      <c r="D354" s="655"/>
      <c r="E354" s="655"/>
      <c r="F354" s="663"/>
      <c r="G354" s="655"/>
      <c r="H354" s="655"/>
      <c r="I354" s="655"/>
      <c r="J354" s="663"/>
      <c r="K354" s="655"/>
      <c r="L354" s="655"/>
      <c r="M354" s="655"/>
      <c r="N354" s="655"/>
      <c r="O354" s="663"/>
      <c r="P354" s="110"/>
      <c r="Q354" s="655"/>
      <c r="R354" s="655"/>
      <c r="S354" s="663"/>
      <c r="T354" s="655"/>
      <c r="U354" s="655"/>
      <c r="V354" s="655"/>
      <c r="W354" s="663"/>
      <c r="X354" s="652"/>
      <c r="Y354" s="655"/>
      <c r="Z354" s="655"/>
      <c r="AA354" s="655"/>
      <c r="AB354" s="663"/>
    </row>
    <row r="355" spans="1:28" ht="12.75">
      <c r="A355" s="106" t="s">
        <v>175</v>
      </c>
      <c r="B355" s="655"/>
      <c r="C355" s="655"/>
      <c r="D355" s="655"/>
      <c r="E355" s="655"/>
      <c r="F355" s="663"/>
      <c r="G355" s="655"/>
      <c r="H355" s="655"/>
      <c r="I355" s="655"/>
      <c r="J355" s="663"/>
      <c r="K355" s="655"/>
      <c r="L355" s="655"/>
      <c r="M355" s="655"/>
      <c r="N355" s="655"/>
      <c r="O355" s="663"/>
      <c r="P355" s="110"/>
      <c r="Q355" s="655"/>
      <c r="R355" s="655"/>
      <c r="S355" s="663"/>
      <c r="T355" s="662"/>
      <c r="U355" s="655"/>
      <c r="V355" s="655"/>
      <c r="W355" s="663"/>
      <c r="X355" s="652"/>
      <c r="Y355" s="655"/>
      <c r="Z355" s="655"/>
      <c r="AA355" s="655"/>
      <c r="AB355" s="663"/>
    </row>
    <row r="356" spans="1:28" ht="12.75">
      <c r="A356" s="106" t="s">
        <v>466</v>
      </c>
      <c r="B356" s="655"/>
      <c r="C356" s="655"/>
      <c r="D356" s="655"/>
      <c r="E356" s="655"/>
      <c r="F356" s="663"/>
      <c r="G356" s="655"/>
      <c r="H356" s="655"/>
      <c r="I356" s="655"/>
      <c r="J356" s="663"/>
      <c r="K356" s="655"/>
      <c r="L356" s="655"/>
      <c r="M356" s="655"/>
      <c r="N356" s="655"/>
      <c r="O356" s="663"/>
      <c r="P356" s="110"/>
      <c r="Q356" s="655"/>
      <c r="R356" s="655"/>
      <c r="S356" s="663"/>
      <c r="T356" s="655"/>
      <c r="U356" s="655"/>
      <c r="V356" s="655"/>
      <c r="W356" s="663"/>
      <c r="X356" s="652"/>
      <c r="Y356" s="655"/>
      <c r="Z356" s="655"/>
      <c r="AA356" s="655"/>
      <c r="AB356" s="663"/>
    </row>
    <row r="357" spans="1:28" ht="12.75">
      <c r="A357" s="106" t="s">
        <v>507</v>
      </c>
      <c r="B357" s="655"/>
      <c r="C357" s="655"/>
      <c r="D357" s="655"/>
      <c r="E357" s="655"/>
      <c r="F357" s="663"/>
      <c r="G357" s="655"/>
      <c r="H357" s="655"/>
      <c r="I357" s="655"/>
      <c r="J357" s="663"/>
      <c r="K357" s="655"/>
      <c r="L357" s="655"/>
      <c r="M357" s="655"/>
      <c r="N357" s="655"/>
      <c r="O357" s="663"/>
      <c r="P357" s="110"/>
      <c r="Q357" s="655"/>
      <c r="R357" s="655"/>
      <c r="S357" s="663"/>
      <c r="T357" s="655"/>
      <c r="U357" s="655"/>
      <c r="V357" s="655"/>
      <c r="W357" s="663"/>
      <c r="X357" s="652"/>
      <c r="Y357" s="655"/>
      <c r="Z357" s="655"/>
      <c r="AA357" s="655"/>
      <c r="AB357" s="663"/>
    </row>
    <row r="358" spans="1:28" ht="12.75">
      <c r="A358" s="106" t="s">
        <v>508</v>
      </c>
      <c r="B358" s="655"/>
      <c r="C358" s="655"/>
      <c r="D358" s="655"/>
      <c r="E358" s="655"/>
      <c r="F358" s="663"/>
      <c r="G358" s="655"/>
      <c r="H358" s="655"/>
      <c r="I358" s="655"/>
      <c r="J358" s="663"/>
      <c r="K358" s="655"/>
      <c r="L358" s="655"/>
      <c r="M358" s="655"/>
      <c r="N358" s="655"/>
      <c r="O358" s="663"/>
      <c r="P358" s="110"/>
      <c r="Q358" s="655"/>
      <c r="R358" s="655"/>
      <c r="S358" s="663"/>
      <c r="T358" s="655"/>
      <c r="U358" s="655"/>
      <c r="V358" s="655"/>
      <c r="W358" s="663"/>
      <c r="X358" s="652"/>
      <c r="Y358" s="655"/>
      <c r="Z358" s="655"/>
      <c r="AA358" s="655"/>
      <c r="AB358" s="663"/>
    </row>
    <row r="359" spans="1:28" ht="12.75">
      <c r="A359" s="106" t="s">
        <v>506</v>
      </c>
      <c r="B359" s="655"/>
      <c r="C359" s="655"/>
      <c r="D359" s="655"/>
      <c r="E359" s="655"/>
      <c r="F359" s="663"/>
      <c r="G359" s="655"/>
      <c r="H359" s="655"/>
      <c r="I359" s="655"/>
      <c r="J359" s="663"/>
      <c r="K359" s="655"/>
      <c r="L359" s="655"/>
      <c r="M359" s="655"/>
      <c r="N359" s="655"/>
      <c r="O359" s="663"/>
      <c r="P359" s="110"/>
      <c r="Q359" s="655"/>
      <c r="R359" s="655"/>
      <c r="S359" s="663"/>
      <c r="T359" s="655"/>
      <c r="U359" s="655"/>
      <c r="V359" s="655"/>
      <c r="W359" s="663"/>
      <c r="X359" s="652"/>
      <c r="Y359" s="655"/>
      <c r="Z359" s="655"/>
      <c r="AA359" s="655"/>
      <c r="AB359" s="663"/>
    </row>
    <row r="360" spans="1:28" ht="12.75">
      <c r="A360" s="120" t="s">
        <v>379</v>
      </c>
      <c r="B360" s="685"/>
      <c r="C360" s="685"/>
      <c r="D360" s="685"/>
      <c r="E360" s="685"/>
      <c r="F360" s="683"/>
      <c r="G360" s="685"/>
      <c r="H360" s="685"/>
      <c r="I360" s="685"/>
      <c r="J360" s="683"/>
      <c r="K360" s="685"/>
      <c r="L360" s="685"/>
      <c r="M360" s="685"/>
      <c r="N360" s="685"/>
      <c r="O360" s="683"/>
      <c r="P360" s="121"/>
      <c r="Q360" s="685"/>
      <c r="R360" s="685"/>
      <c r="S360" s="683"/>
      <c r="T360" s="685"/>
      <c r="U360" s="685"/>
      <c r="V360" s="685"/>
      <c r="W360" s="683"/>
      <c r="X360" s="691"/>
      <c r="Y360" s="685"/>
      <c r="Z360" s="685"/>
      <c r="AA360" s="685"/>
      <c r="AB360" s="683"/>
    </row>
    <row r="361" spans="1:28" ht="12.75">
      <c r="A361" s="41" t="s">
        <v>128</v>
      </c>
      <c r="B361" s="686"/>
      <c r="C361" s="686"/>
      <c r="D361" s="686"/>
      <c r="E361" s="686"/>
      <c r="F361" s="686"/>
      <c r="G361" s="686"/>
      <c r="H361" s="686"/>
      <c r="I361" s="686"/>
      <c r="J361" s="686"/>
      <c r="K361" s="686"/>
      <c r="L361" s="686"/>
      <c r="M361" s="686"/>
      <c r="N361" s="686"/>
      <c r="O361" s="686"/>
      <c r="P361" s="134"/>
      <c r="Q361" s="686"/>
      <c r="R361" s="686"/>
      <c r="S361" s="686"/>
      <c r="T361" s="686"/>
      <c r="U361" s="686"/>
      <c r="V361" s="686"/>
      <c r="W361" s="686"/>
      <c r="X361" s="686"/>
      <c r="Y361" s="686"/>
      <c r="Z361" s="686"/>
      <c r="AA361" s="686"/>
      <c r="AB361" s="687"/>
    </row>
    <row r="362" spans="1:28" ht="12.75">
      <c r="A362" s="117" t="s">
        <v>463</v>
      </c>
      <c r="B362" s="650"/>
      <c r="C362" s="650"/>
      <c r="D362" s="650"/>
      <c r="E362" s="650"/>
      <c r="F362" s="690"/>
      <c r="G362" s="650"/>
      <c r="H362" s="650"/>
      <c r="I362" s="650"/>
      <c r="J362" s="690"/>
      <c r="K362" s="650"/>
      <c r="L362" s="650"/>
      <c r="M362" s="650"/>
      <c r="N362" s="650"/>
      <c r="O362" s="690"/>
      <c r="P362" s="107"/>
      <c r="Q362" s="650"/>
      <c r="R362" s="650"/>
      <c r="S362" s="690"/>
      <c r="T362" s="650"/>
      <c r="U362" s="650"/>
      <c r="V362" s="650"/>
      <c r="W362" s="690"/>
      <c r="X362" s="651"/>
      <c r="Y362" s="650"/>
      <c r="Z362" s="650"/>
      <c r="AA362" s="650"/>
      <c r="AB362" s="690"/>
    </row>
    <row r="363" spans="1:28" ht="12.75">
      <c r="A363" s="106" t="s">
        <v>381</v>
      </c>
      <c r="B363" s="655"/>
      <c r="C363" s="655"/>
      <c r="D363" s="655"/>
      <c r="E363" s="655"/>
      <c r="F363" s="690"/>
      <c r="G363" s="655"/>
      <c r="H363" s="655"/>
      <c r="I363" s="655"/>
      <c r="J363" s="690"/>
      <c r="K363" s="655"/>
      <c r="L363" s="655"/>
      <c r="M363" s="655"/>
      <c r="N363" s="655"/>
      <c r="O363" s="690"/>
      <c r="P363" s="110"/>
      <c r="Q363" s="655"/>
      <c r="R363" s="655"/>
      <c r="S363" s="690"/>
      <c r="T363" s="655"/>
      <c r="U363" s="655"/>
      <c r="V363" s="655"/>
      <c r="W363" s="690"/>
      <c r="X363" s="651"/>
      <c r="Y363" s="650"/>
      <c r="Z363" s="650"/>
      <c r="AA363" s="650"/>
      <c r="AB363" s="690"/>
    </row>
    <row r="364" spans="1:28" ht="12.75">
      <c r="A364" s="106" t="s">
        <v>465</v>
      </c>
      <c r="B364" s="650"/>
      <c r="C364" s="650"/>
      <c r="D364" s="650"/>
      <c r="E364" s="650"/>
      <c r="F364" s="690"/>
      <c r="G364" s="650"/>
      <c r="H364" s="650"/>
      <c r="I364" s="650"/>
      <c r="J364" s="690"/>
      <c r="K364" s="650"/>
      <c r="L364" s="650"/>
      <c r="M364" s="650"/>
      <c r="N364" s="650"/>
      <c r="O364" s="690"/>
      <c r="P364" s="107"/>
      <c r="Q364" s="650"/>
      <c r="R364" s="650"/>
      <c r="S364" s="690"/>
      <c r="T364" s="650"/>
      <c r="U364" s="650"/>
      <c r="V364" s="650"/>
      <c r="W364" s="690"/>
      <c r="X364" s="651"/>
      <c r="Y364" s="650"/>
      <c r="Z364" s="650"/>
      <c r="AA364" s="650"/>
      <c r="AB364" s="690"/>
    </row>
    <row r="365" spans="1:28" ht="12.75">
      <c r="A365" s="106" t="s">
        <v>382</v>
      </c>
      <c r="B365" s="655"/>
      <c r="C365" s="655"/>
      <c r="D365" s="655"/>
      <c r="E365" s="655"/>
      <c r="F365" s="663"/>
      <c r="G365" s="655"/>
      <c r="H365" s="655"/>
      <c r="I365" s="655"/>
      <c r="J365" s="663"/>
      <c r="K365" s="655"/>
      <c r="L365" s="655"/>
      <c r="M365" s="655"/>
      <c r="N365" s="655"/>
      <c r="O365" s="663"/>
      <c r="P365" s="110"/>
      <c r="Q365" s="655"/>
      <c r="R365" s="655"/>
      <c r="S365" s="663"/>
      <c r="T365" s="655"/>
      <c r="U365" s="655"/>
      <c r="V365" s="655"/>
      <c r="W365" s="663"/>
      <c r="X365" s="652"/>
      <c r="Y365" s="655"/>
      <c r="Z365" s="655"/>
      <c r="AA365" s="655"/>
      <c r="AB365" s="663"/>
    </row>
    <row r="366" spans="1:28" ht="12.75">
      <c r="A366" s="106" t="s">
        <v>467</v>
      </c>
      <c r="B366" s="655"/>
      <c r="C366" s="655"/>
      <c r="D366" s="655"/>
      <c r="E366" s="655"/>
      <c r="F366" s="663"/>
      <c r="G366" s="655"/>
      <c r="H366" s="655"/>
      <c r="I366" s="655"/>
      <c r="J366" s="663"/>
      <c r="K366" s="655"/>
      <c r="L366" s="655"/>
      <c r="M366" s="655"/>
      <c r="N366" s="655"/>
      <c r="O366" s="663"/>
      <c r="P366" s="110"/>
      <c r="Q366" s="655"/>
      <c r="R366" s="655"/>
      <c r="S366" s="663"/>
      <c r="T366" s="655"/>
      <c r="U366" s="655"/>
      <c r="V366" s="655"/>
      <c r="W366" s="663"/>
      <c r="X366" s="652"/>
      <c r="Y366" s="655"/>
      <c r="Z366" s="655"/>
      <c r="AA366" s="655"/>
      <c r="AB366" s="663"/>
    </row>
    <row r="367" spans="1:28" ht="12.75">
      <c r="A367" s="106" t="s">
        <v>383</v>
      </c>
      <c r="B367" s="685"/>
      <c r="C367" s="685"/>
      <c r="D367" s="685"/>
      <c r="E367" s="685"/>
      <c r="F367" s="683"/>
      <c r="G367" s="685"/>
      <c r="H367" s="685"/>
      <c r="I367" s="685"/>
      <c r="J367" s="683"/>
      <c r="K367" s="685"/>
      <c r="L367" s="685"/>
      <c r="M367" s="685"/>
      <c r="N367" s="685"/>
      <c r="O367" s="683"/>
      <c r="P367" s="121"/>
      <c r="Q367" s="685"/>
      <c r="R367" s="685"/>
      <c r="S367" s="683"/>
      <c r="T367" s="685"/>
      <c r="U367" s="685"/>
      <c r="V367" s="685"/>
      <c r="W367" s="683"/>
      <c r="X367" s="691"/>
      <c r="Y367" s="691"/>
      <c r="Z367" s="685"/>
      <c r="AA367" s="685"/>
      <c r="AB367" s="683"/>
    </row>
    <row r="368" spans="1:28" ht="12.75">
      <c r="A368" s="106" t="s">
        <v>384</v>
      </c>
      <c r="B368" s="655"/>
      <c r="C368" s="655"/>
      <c r="D368" s="655"/>
      <c r="E368" s="655"/>
      <c r="F368" s="663"/>
      <c r="G368" s="655"/>
      <c r="H368" s="655"/>
      <c r="I368" s="655"/>
      <c r="J368" s="663"/>
      <c r="K368" s="655"/>
      <c r="L368" s="655"/>
      <c r="M368" s="655"/>
      <c r="N368" s="655"/>
      <c r="O368" s="663"/>
      <c r="P368" s="110"/>
      <c r="Q368" s="655"/>
      <c r="R368" s="655"/>
      <c r="S368" s="663"/>
      <c r="T368" s="655"/>
      <c r="U368" s="655"/>
      <c r="V368" s="655"/>
      <c r="W368" s="663"/>
      <c r="X368" s="652"/>
      <c r="Y368" s="655"/>
      <c r="Z368" s="655"/>
      <c r="AA368" s="655"/>
      <c r="AB368" s="663"/>
    </row>
    <row r="369" spans="1:28" ht="12.75">
      <c r="A369" s="106" t="s">
        <v>385</v>
      </c>
      <c r="B369" s="655"/>
      <c r="C369" s="655"/>
      <c r="D369" s="655"/>
      <c r="E369" s="655"/>
      <c r="F369" s="663"/>
      <c r="G369" s="655"/>
      <c r="H369" s="655"/>
      <c r="I369" s="655"/>
      <c r="J369" s="663"/>
      <c r="K369" s="655"/>
      <c r="L369" s="655"/>
      <c r="M369" s="655"/>
      <c r="N369" s="655"/>
      <c r="O369" s="663"/>
      <c r="P369" s="110"/>
      <c r="Q369" s="655"/>
      <c r="R369" s="655"/>
      <c r="S369" s="663"/>
      <c r="T369" s="655"/>
      <c r="U369" s="655"/>
      <c r="V369" s="655"/>
      <c r="W369" s="663"/>
      <c r="X369" s="652"/>
      <c r="Y369" s="655"/>
      <c r="Z369" s="655"/>
      <c r="AA369" s="655"/>
      <c r="AB369" s="663"/>
    </row>
    <row r="370" spans="1:28" ht="12.75">
      <c r="A370" s="106" t="s">
        <v>386</v>
      </c>
      <c r="B370" s="655"/>
      <c r="C370" s="655"/>
      <c r="D370" s="655"/>
      <c r="E370" s="655"/>
      <c r="F370" s="663"/>
      <c r="G370" s="655"/>
      <c r="H370" s="655"/>
      <c r="I370" s="655"/>
      <c r="J370" s="663"/>
      <c r="K370" s="655"/>
      <c r="L370" s="655"/>
      <c r="M370" s="655"/>
      <c r="N370" s="655"/>
      <c r="O370" s="663"/>
      <c r="P370" s="110"/>
      <c r="Q370" s="655"/>
      <c r="R370" s="655"/>
      <c r="S370" s="663"/>
      <c r="T370" s="655"/>
      <c r="U370" s="655"/>
      <c r="V370" s="655"/>
      <c r="W370" s="663"/>
      <c r="X370" s="652"/>
      <c r="Y370" s="655"/>
      <c r="Z370" s="655"/>
      <c r="AA370" s="655"/>
      <c r="AB370" s="663"/>
    </row>
    <row r="371" spans="1:28" ht="12.75">
      <c r="A371" s="106" t="s">
        <v>387</v>
      </c>
      <c r="B371" s="655"/>
      <c r="C371" s="655"/>
      <c r="D371" s="655"/>
      <c r="E371" s="655"/>
      <c r="F371" s="663"/>
      <c r="G371" s="655"/>
      <c r="H371" s="655"/>
      <c r="I371" s="655"/>
      <c r="J371" s="663"/>
      <c r="K371" s="655"/>
      <c r="L371" s="655"/>
      <c r="M371" s="655"/>
      <c r="N371" s="655"/>
      <c r="O371" s="663"/>
      <c r="P371" s="110"/>
      <c r="Q371" s="655"/>
      <c r="R371" s="655"/>
      <c r="S371" s="663"/>
      <c r="T371" s="655"/>
      <c r="U371" s="655"/>
      <c r="V371" s="655"/>
      <c r="W371" s="663"/>
      <c r="X371" s="652"/>
      <c r="Y371" s="655"/>
      <c r="Z371" s="655"/>
      <c r="AA371" s="655"/>
      <c r="AB371" s="663"/>
    </row>
    <row r="372" spans="1:28" ht="12.75">
      <c r="A372" s="33" t="s">
        <v>589</v>
      </c>
      <c r="B372" s="655"/>
      <c r="C372" s="655"/>
      <c r="D372" s="655"/>
      <c r="E372" s="655"/>
      <c r="F372" s="663"/>
      <c r="G372" s="655"/>
      <c r="H372" s="655"/>
      <c r="I372" s="655"/>
      <c r="J372" s="663"/>
      <c r="K372" s="655"/>
      <c r="L372" s="655"/>
      <c r="M372" s="655"/>
      <c r="N372" s="655"/>
      <c r="O372" s="663"/>
      <c r="P372" s="110"/>
      <c r="Q372" s="655"/>
      <c r="R372" s="655"/>
      <c r="S372" s="663"/>
      <c r="T372" s="655"/>
      <c r="U372" s="655"/>
      <c r="V372" s="655"/>
      <c r="W372" s="663"/>
      <c r="X372" s="652"/>
      <c r="Y372" s="655"/>
      <c r="Z372" s="655"/>
      <c r="AA372" s="655"/>
      <c r="AB372" s="663"/>
    </row>
    <row r="373" spans="1:28" ht="12.75">
      <c r="A373" s="2" t="s">
        <v>576</v>
      </c>
      <c r="B373" s="655"/>
      <c r="C373" s="655"/>
      <c r="D373" s="655"/>
      <c r="E373" s="655"/>
      <c r="F373" s="663"/>
      <c r="G373" s="655"/>
      <c r="H373" s="655"/>
      <c r="I373" s="655"/>
      <c r="J373" s="663"/>
      <c r="K373" s="655"/>
      <c r="L373" s="655"/>
      <c r="M373" s="655"/>
      <c r="N373" s="655"/>
      <c r="O373" s="663"/>
      <c r="P373" s="110"/>
      <c r="Q373" s="655"/>
      <c r="R373" s="655"/>
      <c r="S373" s="663"/>
      <c r="T373" s="655"/>
      <c r="U373" s="655"/>
      <c r="V373" s="655"/>
      <c r="W373" s="663"/>
      <c r="X373" s="652"/>
      <c r="Y373" s="655"/>
      <c r="Z373" s="655"/>
      <c r="AA373" s="655"/>
      <c r="AB373" s="663"/>
    </row>
    <row r="374" spans="1:28" ht="12.75">
      <c r="A374" s="41" t="s">
        <v>131</v>
      </c>
      <c r="B374" s="686"/>
      <c r="C374" s="686"/>
      <c r="D374" s="686"/>
      <c r="E374" s="686"/>
      <c r="F374" s="686"/>
      <c r="G374" s="686"/>
      <c r="H374" s="686"/>
      <c r="I374" s="686"/>
      <c r="J374" s="686"/>
      <c r="K374" s="686"/>
      <c r="L374" s="686"/>
      <c r="M374" s="686"/>
      <c r="N374" s="686"/>
      <c r="O374" s="686"/>
      <c r="P374" s="134"/>
      <c r="Q374" s="686"/>
      <c r="R374" s="686"/>
      <c r="S374" s="686"/>
      <c r="T374" s="686"/>
      <c r="U374" s="686"/>
      <c r="V374" s="686"/>
      <c r="W374" s="686"/>
      <c r="X374" s="686"/>
      <c r="Y374" s="686"/>
      <c r="Z374" s="686"/>
      <c r="AA374" s="686"/>
      <c r="AB374" s="687"/>
    </row>
    <row r="375" spans="1:28" ht="12.75">
      <c r="A375" s="13" t="s">
        <v>388</v>
      </c>
      <c r="B375" s="650"/>
      <c r="C375" s="650"/>
      <c r="D375" s="650"/>
      <c r="E375" s="650"/>
      <c r="F375" s="690"/>
      <c r="G375" s="650"/>
      <c r="H375" s="650"/>
      <c r="I375" s="650"/>
      <c r="J375" s="690"/>
      <c r="K375" s="650"/>
      <c r="L375" s="650"/>
      <c r="M375" s="650"/>
      <c r="N375" s="650"/>
      <c r="O375" s="690"/>
      <c r="P375" s="107"/>
      <c r="Q375" s="650"/>
      <c r="R375" s="650"/>
      <c r="S375" s="690"/>
      <c r="T375" s="650"/>
      <c r="U375" s="650"/>
      <c r="V375" s="650"/>
      <c r="W375" s="690"/>
      <c r="X375" s="651"/>
      <c r="Y375" s="650"/>
      <c r="Z375" s="650"/>
      <c r="AA375" s="650"/>
      <c r="AB375" s="690"/>
    </row>
    <row r="376" spans="1:28" ht="12.75">
      <c r="A376" s="2" t="s">
        <v>389</v>
      </c>
      <c r="B376" s="655"/>
      <c r="C376" s="655"/>
      <c r="D376" s="655"/>
      <c r="E376" s="655"/>
      <c r="F376" s="663"/>
      <c r="G376" s="655"/>
      <c r="H376" s="655"/>
      <c r="I376" s="655"/>
      <c r="J376" s="663"/>
      <c r="K376" s="655"/>
      <c r="L376" s="655"/>
      <c r="M376" s="655"/>
      <c r="N376" s="655"/>
      <c r="O376" s="663"/>
      <c r="P376" s="110"/>
      <c r="Q376" s="655"/>
      <c r="R376" s="655"/>
      <c r="S376" s="663"/>
      <c r="T376" s="655"/>
      <c r="U376" s="655"/>
      <c r="V376" s="655"/>
      <c r="W376" s="663"/>
      <c r="X376" s="652"/>
      <c r="Y376" s="655"/>
      <c r="Z376" s="655"/>
      <c r="AA376" s="655"/>
      <c r="AB376" s="663"/>
    </row>
    <row r="377" spans="1:28" ht="12.75">
      <c r="A377" s="106" t="s">
        <v>453</v>
      </c>
      <c r="B377" s="655"/>
      <c r="C377" s="655"/>
      <c r="D377" s="655"/>
      <c r="E377" s="655"/>
      <c r="F377" s="663"/>
      <c r="G377" s="655"/>
      <c r="H377" s="655"/>
      <c r="I377" s="655"/>
      <c r="J377" s="663"/>
      <c r="K377" s="655"/>
      <c r="L377" s="655"/>
      <c r="M377" s="655"/>
      <c r="N377" s="655"/>
      <c r="O377" s="663"/>
      <c r="P377" s="110"/>
      <c r="Q377" s="655"/>
      <c r="R377" s="655"/>
      <c r="S377" s="663"/>
      <c r="T377" s="655"/>
      <c r="U377" s="655"/>
      <c r="V377" s="655"/>
      <c r="W377" s="663"/>
      <c r="X377" s="652"/>
      <c r="Y377" s="655"/>
      <c r="Z377" s="655"/>
      <c r="AA377" s="655"/>
      <c r="AB377" s="663"/>
    </row>
    <row r="378" spans="1:28" ht="12.75">
      <c r="A378" s="106" t="s">
        <v>390</v>
      </c>
      <c r="B378" s="655"/>
      <c r="C378" s="655"/>
      <c r="D378" s="655"/>
      <c r="E378" s="655"/>
      <c r="F378" s="663"/>
      <c r="G378" s="655"/>
      <c r="H378" s="655"/>
      <c r="I378" s="655"/>
      <c r="J378" s="663"/>
      <c r="K378" s="655"/>
      <c r="L378" s="655"/>
      <c r="M378" s="655"/>
      <c r="N378" s="655"/>
      <c r="O378" s="663"/>
      <c r="P378" s="110"/>
      <c r="Q378" s="655"/>
      <c r="R378" s="655"/>
      <c r="S378" s="663"/>
      <c r="T378" s="655"/>
      <c r="U378" s="655"/>
      <c r="V378" s="655"/>
      <c r="W378" s="663"/>
      <c r="X378" s="652"/>
      <c r="Y378" s="655"/>
      <c r="Z378" s="655"/>
      <c r="AA378" s="655"/>
      <c r="AB378" s="663"/>
    </row>
    <row r="379" spans="1:28" ht="12.75">
      <c r="A379" s="106" t="s">
        <v>391</v>
      </c>
      <c r="B379" s="655"/>
      <c r="C379" s="655"/>
      <c r="D379" s="655"/>
      <c r="E379" s="655"/>
      <c r="F379" s="663"/>
      <c r="G379" s="655"/>
      <c r="H379" s="655"/>
      <c r="I379" s="655"/>
      <c r="J379" s="663"/>
      <c r="K379" s="655"/>
      <c r="L379" s="655"/>
      <c r="M379" s="655"/>
      <c r="N379" s="655"/>
      <c r="O379" s="663"/>
      <c r="P379" s="110"/>
      <c r="Q379" s="655"/>
      <c r="R379" s="655"/>
      <c r="S379" s="663"/>
      <c r="T379" s="655"/>
      <c r="U379" s="655"/>
      <c r="V379" s="655"/>
      <c r="W379" s="663"/>
      <c r="X379" s="652"/>
      <c r="Y379" s="652"/>
      <c r="Z379" s="652"/>
      <c r="AA379" s="652"/>
      <c r="AB379" s="663"/>
    </row>
    <row r="380" spans="1:28" ht="12.75">
      <c r="A380" s="106" t="s">
        <v>392</v>
      </c>
      <c r="B380" s="655"/>
      <c r="C380" s="655"/>
      <c r="D380" s="655"/>
      <c r="E380" s="655"/>
      <c r="F380" s="663"/>
      <c r="G380" s="655"/>
      <c r="H380" s="655"/>
      <c r="I380" s="655"/>
      <c r="J380" s="663"/>
      <c r="K380" s="655"/>
      <c r="L380" s="655"/>
      <c r="M380" s="655"/>
      <c r="N380" s="655"/>
      <c r="O380" s="663"/>
      <c r="P380" s="110"/>
      <c r="Q380" s="655"/>
      <c r="R380" s="655"/>
      <c r="S380" s="663"/>
      <c r="T380" s="655"/>
      <c r="U380" s="655"/>
      <c r="V380" s="655"/>
      <c r="W380" s="663"/>
      <c r="X380" s="652"/>
      <c r="Y380" s="655"/>
      <c r="Z380" s="655"/>
      <c r="AA380" s="655"/>
      <c r="AB380" s="663"/>
    </row>
    <row r="381" spans="1:28" ht="12.75">
      <c r="A381" s="106" t="s">
        <v>393</v>
      </c>
      <c r="B381" s="655"/>
      <c r="C381" s="655"/>
      <c r="D381" s="655"/>
      <c r="E381" s="655"/>
      <c r="F381" s="663"/>
      <c r="G381" s="655"/>
      <c r="H381" s="655"/>
      <c r="I381" s="655"/>
      <c r="J381" s="663"/>
      <c r="K381" s="655"/>
      <c r="L381" s="655"/>
      <c r="M381" s="655"/>
      <c r="N381" s="655"/>
      <c r="O381" s="663"/>
      <c r="P381" s="110"/>
      <c r="Q381" s="655"/>
      <c r="R381" s="655"/>
      <c r="S381" s="663"/>
      <c r="T381" s="655"/>
      <c r="U381" s="655"/>
      <c r="V381" s="655"/>
      <c r="W381" s="663"/>
      <c r="X381" s="652"/>
      <c r="Y381" s="655"/>
      <c r="Z381" s="655"/>
      <c r="AA381" s="655"/>
      <c r="AB381" s="663"/>
    </row>
    <row r="382" spans="1:28" ht="12.75">
      <c r="A382" s="120" t="s">
        <v>441</v>
      </c>
      <c r="B382" s="685"/>
      <c r="C382" s="685"/>
      <c r="D382" s="685"/>
      <c r="E382" s="685"/>
      <c r="F382" s="683"/>
      <c r="G382" s="685"/>
      <c r="H382" s="685"/>
      <c r="I382" s="685"/>
      <c r="J382" s="683"/>
      <c r="K382" s="685"/>
      <c r="L382" s="685">
        <v>237</v>
      </c>
      <c r="M382" s="685"/>
      <c r="N382" s="685"/>
      <c r="O382" s="683"/>
      <c r="P382" s="121"/>
      <c r="Q382" s="685">
        <v>237</v>
      </c>
      <c r="R382" s="685"/>
      <c r="S382" s="683"/>
      <c r="T382" s="685"/>
      <c r="U382" s="685">
        <v>182</v>
      </c>
      <c r="V382" s="685"/>
      <c r="W382" s="683"/>
      <c r="X382" s="685"/>
      <c r="Y382" s="685">
        <v>237</v>
      </c>
      <c r="Z382" s="685"/>
      <c r="AA382" s="685"/>
      <c r="AB382" s="683"/>
    </row>
    <row r="383" spans="1:28" ht="12.75">
      <c r="A383" s="41" t="s">
        <v>177</v>
      </c>
      <c r="B383" s="686"/>
      <c r="C383" s="686"/>
      <c r="D383" s="686"/>
      <c r="E383" s="686"/>
      <c r="F383" s="686"/>
      <c r="G383" s="686"/>
      <c r="H383" s="686"/>
      <c r="I383" s="686"/>
      <c r="J383" s="686"/>
      <c r="K383" s="686"/>
      <c r="L383" s="686"/>
      <c r="M383" s="686"/>
      <c r="N383" s="686"/>
      <c r="O383" s="686"/>
      <c r="P383" s="134"/>
      <c r="Q383" s="686"/>
      <c r="R383" s="686"/>
      <c r="S383" s="686"/>
      <c r="T383" s="686"/>
      <c r="U383" s="686"/>
      <c r="V383" s="686"/>
      <c r="W383" s="686"/>
      <c r="X383" s="686"/>
      <c r="Y383" s="686"/>
      <c r="Z383" s="686"/>
      <c r="AA383" s="686"/>
      <c r="AB383" s="687"/>
    </row>
    <row r="384" spans="1:28" ht="12.75">
      <c r="A384" s="2" t="s">
        <v>449</v>
      </c>
      <c r="B384" s="666"/>
      <c r="C384" s="666"/>
      <c r="D384" s="666"/>
      <c r="E384" s="666"/>
      <c r="F384" s="718"/>
      <c r="G384" s="666"/>
      <c r="H384" s="666"/>
      <c r="I384" s="666"/>
      <c r="J384" s="718"/>
      <c r="K384" s="666"/>
      <c r="L384" s="666"/>
      <c r="M384" s="666"/>
      <c r="N384" s="666"/>
      <c r="O384" s="718"/>
      <c r="P384" s="116"/>
      <c r="Q384" s="666"/>
      <c r="R384" s="666"/>
      <c r="S384" s="718"/>
      <c r="T384" s="666"/>
      <c r="U384" s="666"/>
      <c r="V384" s="666"/>
      <c r="W384" s="718"/>
      <c r="X384" s="666"/>
      <c r="Y384" s="666"/>
      <c r="Z384" s="666"/>
      <c r="AA384" s="666"/>
      <c r="AB384" s="718"/>
    </row>
    <row r="385" spans="1:28" ht="12.75">
      <c r="A385" s="2" t="s">
        <v>450</v>
      </c>
      <c r="B385" s="666"/>
      <c r="C385" s="666"/>
      <c r="D385" s="666"/>
      <c r="E385" s="666"/>
      <c r="F385" s="718"/>
      <c r="G385" s="666"/>
      <c r="H385" s="666"/>
      <c r="I385" s="666"/>
      <c r="J385" s="718"/>
      <c r="K385" s="666"/>
      <c r="L385" s="666"/>
      <c r="M385" s="666"/>
      <c r="N385" s="666"/>
      <c r="O385" s="718"/>
      <c r="P385" s="116"/>
      <c r="Q385" s="666"/>
      <c r="R385" s="666"/>
      <c r="S385" s="718"/>
      <c r="T385" s="666"/>
      <c r="U385" s="666"/>
      <c r="V385" s="666"/>
      <c r="W385" s="718"/>
      <c r="X385" s="666"/>
      <c r="Y385" s="666"/>
      <c r="Z385" s="666"/>
      <c r="AA385" s="666"/>
      <c r="AB385" s="718"/>
    </row>
    <row r="386" spans="1:28" ht="12.75">
      <c r="A386" s="2" t="s">
        <v>395</v>
      </c>
      <c r="B386" s="666"/>
      <c r="C386" s="666"/>
      <c r="D386" s="666"/>
      <c r="E386" s="666"/>
      <c r="F386" s="718"/>
      <c r="G386" s="666"/>
      <c r="H386" s="666"/>
      <c r="I386" s="666"/>
      <c r="J386" s="718"/>
      <c r="K386" s="666"/>
      <c r="L386" s="666"/>
      <c r="M386" s="666"/>
      <c r="N386" s="666"/>
      <c r="O386" s="718"/>
      <c r="P386" s="116"/>
      <c r="Q386" s="666"/>
      <c r="R386" s="666"/>
      <c r="S386" s="718"/>
      <c r="T386" s="666"/>
      <c r="U386" s="666"/>
      <c r="V386" s="666"/>
      <c r="W386" s="718"/>
      <c r="X386" s="719"/>
      <c r="Y386" s="666"/>
      <c r="Z386" s="666"/>
      <c r="AA386" s="666"/>
      <c r="AB386" s="718"/>
    </row>
    <row r="387" spans="1:28" ht="12.75">
      <c r="A387" s="2" t="s">
        <v>636</v>
      </c>
      <c r="B387" s="666"/>
      <c r="C387" s="666"/>
      <c r="D387" s="666"/>
      <c r="E387" s="666"/>
      <c r="F387" s="718"/>
      <c r="G387" s="666"/>
      <c r="H387" s="666"/>
      <c r="I387" s="666"/>
      <c r="J387" s="718"/>
      <c r="K387" s="720"/>
      <c r="L387" s="666"/>
      <c r="M387" s="666"/>
      <c r="N387" s="666"/>
      <c r="O387" s="718"/>
      <c r="P387" s="116"/>
      <c r="Q387" s="666"/>
      <c r="R387" s="666"/>
      <c r="S387" s="718"/>
      <c r="T387" s="666"/>
      <c r="U387" s="666"/>
      <c r="V387" s="666"/>
      <c r="W387" s="718"/>
      <c r="X387" s="719"/>
      <c r="Y387" s="666"/>
      <c r="Z387" s="666"/>
      <c r="AA387" s="666"/>
      <c r="AB387" s="718"/>
    </row>
    <row r="388" spans="1:28" ht="12.75">
      <c r="A388" s="2" t="s">
        <v>451</v>
      </c>
      <c r="B388" s="652"/>
      <c r="C388" s="652"/>
      <c r="D388" s="652"/>
      <c r="E388" s="652"/>
      <c r="F388" s="663"/>
      <c r="G388" s="652"/>
      <c r="H388" s="652"/>
      <c r="I388" s="720"/>
      <c r="J388" s="663"/>
      <c r="K388" s="652"/>
      <c r="L388" s="652"/>
      <c r="M388" s="652"/>
      <c r="N388" s="652"/>
      <c r="O388" s="663"/>
      <c r="P388" s="109"/>
      <c r="Q388" s="652"/>
      <c r="R388" s="652"/>
      <c r="S388" s="663"/>
      <c r="T388" s="652"/>
      <c r="U388" s="652"/>
      <c r="V388" s="652"/>
      <c r="W388" s="663"/>
      <c r="X388" s="652"/>
      <c r="Y388" s="652"/>
      <c r="Z388" s="652"/>
      <c r="AA388" s="652"/>
      <c r="AB388" s="663"/>
    </row>
    <row r="389" spans="1:28" ht="12.75">
      <c r="A389" s="2" t="s">
        <v>396</v>
      </c>
      <c r="B389" s="666"/>
      <c r="C389" s="666"/>
      <c r="D389" s="666"/>
      <c r="E389" s="666"/>
      <c r="F389" s="718"/>
      <c r="G389" s="666"/>
      <c r="H389" s="666"/>
      <c r="I389" s="666"/>
      <c r="J389" s="718"/>
      <c r="K389" s="666"/>
      <c r="L389" s="666"/>
      <c r="M389" s="666"/>
      <c r="N389" s="666"/>
      <c r="O389" s="718"/>
      <c r="P389" s="116"/>
      <c r="Q389" s="666"/>
      <c r="R389" s="666"/>
      <c r="S389" s="718"/>
      <c r="T389" s="666"/>
      <c r="U389" s="666"/>
      <c r="V389" s="666"/>
      <c r="W389" s="718"/>
      <c r="X389" s="652"/>
      <c r="Y389" s="652"/>
      <c r="Z389" s="652"/>
      <c r="AA389" s="652"/>
      <c r="AB389" s="718"/>
    </row>
    <row r="390" spans="1:28" ht="12.75">
      <c r="A390" s="106" t="s">
        <v>397</v>
      </c>
      <c r="B390" s="655"/>
      <c r="C390" s="655"/>
      <c r="D390" s="655"/>
      <c r="E390" s="655"/>
      <c r="F390" s="663"/>
      <c r="G390" s="655"/>
      <c r="H390" s="655"/>
      <c r="I390" s="655"/>
      <c r="J390" s="663"/>
      <c r="K390" s="655"/>
      <c r="L390" s="655"/>
      <c r="M390" s="655"/>
      <c r="N390" s="655"/>
      <c r="O390" s="663"/>
      <c r="P390" s="110"/>
      <c r="Q390" s="655"/>
      <c r="R390" s="655"/>
      <c r="S390" s="663"/>
      <c r="T390" s="655"/>
      <c r="U390" s="655"/>
      <c r="V390" s="655"/>
      <c r="W390" s="663"/>
      <c r="X390" s="652"/>
      <c r="Y390" s="652"/>
      <c r="Z390" s="652"/>
      <c r="AA390" s="655"/>
      <c r="AB390" s="663"/>
    </row>
    <row r="391" spans="1:28" ht="12.75">
      <c r="A391" s="106" t="s">
        <v>398</v>
      </c>
      <c r="B391" s="655"/>
      <c r="C391" s="655"/>
      <c r="D391" s="655"/>
      <c r="E391" s="655"/>
      <c r="F391" s="663"/>
      <c r="G391" s="655"/>
      <c r="H391" s="655"/>
      <c r="I391" s="655"/>
      <c r="J391" s="663"/>
      <c r="K391" s="655"/>
      <c r="L391" s="655"/>
      <c r="M391" s="655"/>
      <c r="N391" s="655"/>
      <c r="O391" s="663"/>
      <c r="P391" s="110"/>
      <c r="Q391" s="655"/>
      <c r="R391" s="655"/>
      <c r="S391" s="663"/>
      <c r="T391" s="655"/>
      <c r="U391" s="655"/>
      <c r="V391" s="655"/>
      <c r="W391" s="663"/>
      <c r="X391" s="652"/>
      <c r="Y391" s="652"/>
      <c r="Z391" s="652"/>
      <c r="AA391" s="655"/>
      <c r="AB391" s="663"/>
    </row>
    <row r="392" spans="1:28" ht="18.75">
      <c r="A392" s="94" t="s">
        <v>452</v>
      </c>
      <c r="B392" s="655"/>
      <c r="C392" s="655"/>
      <c r="D392" s="655"/>
      <c r="E392" s="655"/>
      <c r="F392" s="663"/>
      <c r="G392" s="655"/>
      <c r="H392" s="655"/>
      <c r="I392" s="655"/>
      <c r="J392" s="663"/>
      <c r="K392" s="655"/>
      <c r="L392" s="655"/>
      <c r="M392" s="655"/>
      <c r="N392" s="655"/>
      <c r="O392" s="663"/>
      <c r="P392" s="110"/>
      <c r="Q392" s="655"/>
      <c r="R392" s="655"/>
      <c r="S392" s="663"/>
      <c r="T392" s="655"/>
      <c r="U392" s="655"/>
      <c r="V392" s="655"/>
      <c r="W392" s="663"/>
      <c r="X392" s="652"/>
      <c r="Y392" s="655"/>
      <c r="Z392" s="655"/>
      <c r="AA392" s="655"/>
      <c r="AB392" s="663"/>
    </row>
    <row r="393" spans="1:28" ht="25.5">
      <c r="A393" s="1" t="s">
        <v>574</v>
      </c>
      <c r="B393" s="662"/>
      <c r="C393" s="662"/>
      <c r="D393" s="662"/>
      <c r="E393" s="662"/>
      <c r="F393" s="663"/>
      <c r="G393" s="662"/>
      <c r="H393" s="662"/>
      <c r="I393" s="662"/>
      <c r="J393" s="663"/>
      <c r="K393" s="662"/>
      <c r="L393" s="662"/>
      <c r="M393" s="662"/>
      <c r="N393" s="662"/>
      <c r="O393" s="663"/>
      <c r="P393" s="3"/>
      <c r="Q393" s="662"/>
      <c r="R393" s="662"/>
      <c r="S393" s="663"/>
      <c r="T393" s="662"/>
      <c r="U393" s="662"/>
      <c r="V393" s="662"/>
      <c r="W393" s="663"/>
      <c r="X393" s="662"/>
      <c r="Y393" s="662"/>
      <c r="Z393" s="662"/>
      <c r="AA393" s="662"/>
      <c r="AB393" s="663"/>
    </row>
    <row r="394" spans="1:28" ht="25.5">
      <c r="A394" s="1" t="s">
        <v>575</v>
      </c>
      <c r="B394" s="662"/>
      <c r="C394" s="662"/>
      <c r="D394" s="662"/>
      <c r="E394" s="662"/>
      <c r="F394" s="663"/>
      <c r="G394" s="662"/>
      <c r="H394" s="662"/>
      <c r="I394" s="662"/>
      <c r="J394" s="663"/>
      <c r="K394" s="662"/>
      <c r="L394" s="662"/>
      <c r="M394" s="662"/>
      <c r="N394" s="662"/>
      <c r="O394" s="663"/>
      <c r="P394" s="3"/>
      <c r="Q394" s="662"/>
      <c r="R394" s="662"/>
      <c r="S394" s="663"/>
      <c r="T394" s="662"/>
      <c r="U394" s="662"/>
      <c r="V394" s="662"/>
      <c r="W394" s="663"/>
      <c r="X394" s="662"/>
      <c r="Y394" s="662"/>
      <c r="Z394" s="662"/>
      <c r="AA394" s="662"/>
      <c r="AB394" s="663"/>
    </row>
    <row r="395" spans="1:28" ht="12.75">
      <c r="A395" s="2" t="s">
        <v>486</v>
      </c>
      <c r="B395" s="685"/>
      <c r="C395" s="685"/>
      <c r="D395" s="685"/>
      <c r="E395" s="685"/>
      <c r="F395" s="683"/>
      <c r="G395" s="685"/>
      <c r="H395" s="685"/>
      <c r="I395" s="685"/>
      <c r="J395" s="683"/>
      <c r="K395" s="685"/>
      <c r="L395" s="685"/>
      <c r="M395" s="685"/>
      <c r="N395" s="685"/>
      <c r="O395" s="683"/>
      <c r="P395" s="121"/>
      <c r="Q395" s="685"/>
      <c r="R395" s="685"/>
      <c r="S395" s="683"/>
      <c r="T395" s="685"/>
      <c r="U395" s="685"/>
      <c r="V395" s="685"/>
      <c r="W395" s="683"/>
      <c r="X395" s="691"/>
      <c r="Y395" s="685"/>
      <c r="Z395" s="685"/>
      <c r="AA395" s="685"/>
      <c r="AB395" s="683"/>
    </row>
    <row r="396" spans="1:28" ht="12.75">
      <c r="A396" s="33" t="s">
        <v>584</v>
      </c>
      <c r="B396" s="655"/>
      <c r="C396" s="655"/>
      <c r="D396" s="655"/>
      <c r="E396" s="655"/>
      <c r="F396" s="663"/>
      <c r="G396" s="655"/>
      <c r="H396" s="655"/>
      <c r="I396" s="655"/>
      <c r="J396" s="663"/>
      <c r="K396" s="655"/>
      <c r="L396" s="655"/>
      <c r="M396" s="655"/>
      <c r="N396" s="655"/>
      <c r="O396" s="663"/>
      <c r="P396" s="110"/>
      <c r="Q396" s="655"/>
      <c r="R396" s="655"/>
      <c r="S396" s="663"/>
      <c r="T396" s="655"/>
      <c r="U396" s="655"/>
      <c r="V396" s="655"/>
      <c r="W396" s="663"/>
      <c r="X396" s="655"/>
      <c r="Y396" s="655"/>
      <c r="Z396" s="655"/>
      <c r="AA396" s="655"/>
      <c r="AB396" s="663"/>
    </row>
    <row r="397" spans="1:28" ht="12.75">
      <c r="A397" s="33"/>
      <c r="B397" s="655"/>
      <c r="C397" s="655"/>
      <c r="D397" s="655"/>
      <c r="E397" s="655"/>
      <c r="F397" s="663"/>
      <c r="G397" s="655"/>
      <c r="H397" s="655"/>
      <c r="I397" s="655"/>
      <c r="J397" s="663"/>
      <c r="K397" s="655"/>
      <c r="L397" s="655"/>
      <c r="M397" s="655"/>
      <c r="N397" s="655"/>
      <c r="O397" s="663"/>
      <c r="P397" s="110"/>
      <c r="Q397" s="655"/>
      <c r="R397" s="655"/>
      <c r="S397" s="663"/>
      <c r="T397" s="655"/>
      <c r="U397" s="655"/>
      <c r="V397" s="655"/>
      <c r="W397" s="663"/>
      <c r="X397" s="652"/>
      <c r="Y397" s="655"/>
      <c r="Z397" s="655"/>
      <c r="AA397" s="655"/>
      <c r="AB397" s="663"/>
    </row>
    <row r="398" spans="1:28" ht="12.75">
      <c r="A398" s="41" t="s">
        <v>178</v>
      </c>
      <c r="B398" s="648"/>
      <c r="C398" s="648"/>
      <c r="D398" s="648"/>
      <c r="E398" s="648"/>
      <c r="F398" s="648"/>
      <c r="G398" s="648"/>
      <c r="H398" s="648"/>
      <c r="I398" s="648"/>
      <c r="J398" s="648"/>
      <c r="K398" s="648"/>
      <c r="L398" s="648"/>
      <c r="M398" s="648"/>
      <c r="N398" s="648"/>
      <c r="O398" s="648"/>
      <c r="P398" s="42"/>
      <c r="Q398" s="648"/>
      <c r="R398" s="648"/>
      <c r="S398" s="648"/>
      <c r="T398" s="648"/>
      <c r="U398" s="648"/>
      <c r="V398" s="648"/>
      <c r="W398" s="648"/>
      <c r="X398" s="648"/>
      <c r="Y398" s="648"/>
      <c r="Z398" s="648"/>
      <c r="AA398" s="648"/>
      <c r="AB398" s="649"/>
    </row>
    <row r="399" spans="1:28" ht="12.75">
      <c r="A399" s="117" t="s">
        <v>643</v>
      </c>
      <c r="B399" s="650"/>
      <c r="C399" s="650"/>
      <c r="D399" s="650"/>
      <c r="E399" s="650"/>
      <c r="F399" s="690"/>
      <c r="G399" s="650"/>
      <c r="H399" s="650"/>
      <c r="I399" s="650"/>
      <c r="J399" s="690"/>
      <c r="K399" s="650"/>
      <c r="L399" s="650"/>
      <c r="M399" s="650"/>
      <c r="N399" s="650"/>
      <c r="O399" s="690"/>
      <c r="P399" s="107"/>
      <c r="Q399" s="650"/>
      <c r="R399" s="650"/>
      <c r="S399" s="690"/>
      <c r="T399" s="650"/>
      <c r="U399" s="650"/>
      <c r="V399" s="650"/>
      <c r="W399" s="690"/>
      <c r="X399" s="651"/>
      <c r="Y399" s="650"/>
      <c r="Z399" s="650"/>
      <c r="AA399" s="650"/>
      <c r="AB399" s="690"/>
    </row>
    <row r="400" spans="1:28" ht="12.75">
      <c r="A400" s="106"/>
      <c r="B400" s="655"/>
      <c r="C400" s="655"/>
      <c r="D400" s="655"/>
      <c r="E400" s="655"/>
      <c r="F400" s="663"/>
      <c r="G400" s="655"/>
      <c r="H400" s="655"/>
      <c r="I400" s="655"/>
      <c r="J400" s="663"/>
      <c r="K400" s="655"/>
      <c r="L400" s="655"/>
      <c r="M400" s="655"/>
      <c r="N400" s="655"/>
      <c r="O400" s="663"/>
      <c r="P400" s="110"/>
      <c r="Q400" s="655"/>
      <c r="R400" s="655"/>
      <c r="S400" s="663"/>
      <c r="T400" s="655"/>
      <c r="U400" s="655"/>
      <c r="V400" s="655"/>
      <c r="W400" s="663"/>
      <c r="X400" s="652"/>
      <c r="Y400" s="655"/>
      <c r="Z400" s="655"/>
      <c r="AA400" s="655"/>
      <c r="AB400" s="663"/>
    </row>
    <row r="401" spans="1:28" ht="12.75">
      <c r="A401" s="106"/>
      <c r="B401" s="655"/>
      <c r="C401" s="655"/>
      <c r="D401" s="655"/>
      <c r="E401" s="655"/>
      <c r="F401" s="663"/>
      <c r="G401" s="655"/>
      <c r="H401" s="655"/>
      <c r="I401" s="655"/>
      <c r="J401" s="663"/>
      <c r="K401" s="655"/>
      <c r="L401" s="655"/>
      <c r="M401" s="655"/>
      <c r="N401" s="655"/>
      <c r="O401" s="663"/>
      <c r="P401" s="110"/>
      <c r="Q401" s="655"/>
      <c r="R401" s="655"/>
      <c r="S401" s="663"/>
      <c r="T401" s="655"/>
      <c r="U401" s="655"/>
      <c r="V401" s="655"/>
      <c r="W401" s="663"/>
      <c r="X401" s="652"/>
      <c r="Y401" s="655"/>
      <c r="Z401" s="655"/>
      <c r="AA401" s="655"/>
      <c r="AB401" s="663"/>
    </row>
    <row r="402" spans="1:28" ht="12.75">
      <c r="A402" s="106"/>
      <c r="B402" s="655"/>
      <c r="C402" s="655"/>
      <c r="D402" s="655"/>
      <c r="E402" s="655"/>
      <c r="F402" s="663"/>
      <c r="G402" s="655"/>
      <c r="H402" s="655"/>
      <c r="I402" s="655"/>
      <c r="J402" s="663"/>
      <c r="K402" s="655"/>
      <c r="L402" s="655"/>
      <c r="M402" s="655"/>
      <c r="N402" s="655"/>
      <c r="O402" s="663"/>
      <c r="P402" s="110"/>
      <c r="Q402" s="655"/>
      <c r="R402" s="655"/>
      <c r="S402" s="663"/>
      <c r="T402" s="655"/>
      <c r="U402" s="655"/>
      <c r="V402" s="655"/>
      <c r="W402" s="663"/>
      <c r="X402" s="652"/>
      <c r="Y402" s="655"/>
      <c r="Z402" s="655"/>
      <c r="AA402" s="655"/>
      <c r="AB402" s="663"/>
    </row>
    <row r="409" ht="12.75">
      <c r="N409" s="665" t="s">
        <v>657</v>
      </c>
    </row>
  </sheetData>
  <mergeCells count="6">
    <mergeCell ref="T2:U2"/>
    <mergeCell ref="AA144:AB144"/>
    <mergeCell ref="C2:D2"/>
    <mergeCell ref="G2:H2"/>
    <mergeCell ref="L2:M2"/>
    <mergeCell ref="P2:Q2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W497"/>
  <sheetViews>
    <sheetView workbookViewId="0" topLeftCell="A1">
      <pane xSplit="1" ySplit="3" topLeftCell="B4" activePane="bottomRight" state="frozen"/>
      <selection pane="topLeft" activeCell="BH235" activeCellId="1" sqref="BH236 BH235"/>
      <selection pane="topRight" activeCell="BH235" activeCellId="1" sqref="BH236 BH235"/>
      <selection pane="bottomLeft" activeCell="BH235" activeCellId="1" sqref="BH236 BH235"/>
      <selection pane="bottomRight" activeCell="AC315" sqref="AC315"/>
    </sheetView>
  </sheetViews>
  <sheetFormatPr defaultColWidth="9.00390625" defaultRowHeight="12.75"/>
  <cols>
    <col min="1" max="1" width="29.125" style="153" customWidth="1"/>
    <col min="2" max="2" width="4.375" style="153" customWidth="1"/>
    <col min="3" max="3" width="5.375" style="153" customWidth="1"/>
    <col min="4" max="4" width="5.875" style="153" customWidth="1"/>
    <col min="5" max="6" width="5.625" style="153" customWidth="1"/>
    <col min="7" max="7" width="5.875" style="153" customWidth="1"/>
    <col min="8" max="8" width="5.00390625" style="153" customWidth="1"/>
    <col min="9" max="11" width="5.50390625" style="153" customWidth="1"/>
    <col min="12" max="12" width="6.125" style="153" customWidth="1"/>
    <col min="13" max="13" width="5.875" style="153" customWidth="1"/>
    <col min="14" max="14" width="5.625" style="153" customWidth="1"/>
    <col min="15" max="15" width="5.375" style="153" customWidth="1"/>
    <col min="16" max="16" width="5.50390625" style="153" customWidth="1"/>
    <col min="17" max="17" width="5.375" style="153" customWidth="1"/>
    <col min="18" max="18" width="5.625" style="153" customWidth="1"/>
    <col min="19" max="19" width="2.125" style="153" customWidth="1"/>
    <col min="20" max="22" width="5.375" style="153" customWidth="1"/>
    <col min="23" max="23" width="2.875" style="173" customWidth="1"/>
  </cols>
  <sheetData>
    <row r="1" spans="1:23" ht="12.75">
      <c r="A1" s="404"/>
      <c r="B1" s="239" t="s">
        <v>523</v>
      </c>
      <c r="C1" s="240"/>
      <c r="D1" s="240"/>
      <c r="E1" s="240"/>
      <c r="F1" s="240"/>
      <c r="G1" s="239" t="s">
        <v>528</v>
      </c>
      <c r="H1" s="240"/>
      <c r="I1" s="240"/>
      <c r="J1" s="241"/>
      <c r="K1" s="445"/>
      <c r="L1" s="445"/>
      <c r="M1" s="355" t="s">
        <v>504</v>
      </c>
      <c r="N1" s="356"/>
      <c r="O1" s="369" t="s">
        <v>134</v>
      </c>
      <c r="P1" s="370"/>
      <c r="Q1" s="371"/>
      <c r="R1" s="370"/>
      <c r="S1" s="372"/>
      <c r="T1" s="369" t="s">
        <v>135</v>
      </c>
      <c r="U1" s="371"/>
      <c r="V1" s="371"/>
      <c r="W1" s="399"/>
    </row>
    <row r="2" spans="1:23" ht="12.75">
      <c r="A2" s="405"/>
      <c r="B2" s="242" t="s">
        <v>525</v>
      </c>
      <c r="C2" s="80"/>
      <c r="D2" s="201"/>
      <c r="E2" s="86" t="s">
        <v>524</v>
      </c>
      <c r="F2" s="201"/>
      <c r="G2" s="242" t="s">
        <v>529</v>
      </c>
      <c r="H2" s="85"/>
      <c r="I2" s="473" t="s">
        <v>530</v>
      </c>
      <c r="J2" s="310"/>
      <c r="K2" s="80" t="s">
        <v>622</v>
      </c>
      <c r="L2" s="80" t="s">
        <v>612</v>
      </c>
      <c r="M2" s="357" t="s">
        <v>505</v>
      </c>
      <c r="N2" s="310"/>
      <c r="O2" s="373">
        <v>1.8</v>
      </c>
      <c r="P2" s="108">
        <v>1.8</v>
      </c>
      <c r="Q2" s="108">
        <v>2</v>
      </c>
      <c r="R2" s="107" t="s">
        <v>137</v>
      </c>
      <c r="S2" s="374"/>
      <c r="T2" s="340" t="s">
        <v>11</v>
      </c>
      <c r="U2" s="107" t="s">
        <v>13</v>
      </c>
      <c r="V2" s="165" t="s">
        <v>137</v>
      </c>
      <c r="W2" s="374"/>
    </row>
    <row r="3" spans="1:23" ht="13.5" thickBot="1">
      <c r="A3" s="406" t="s">
        <v>488</v>
      </c>
      <c r="B3" s="244" t="s">
        <v>505</v>
      </c>
      <c r="C3" s="235" t="s">
        <v>526</v>
      </c>
      <c r="D3" s="235" t="s">
        <v>527</v>
      </c>
      <c r="E3" s="235" t="s">
        <v>8</v>
      </c>
      <c r="F3" s="235" t="s">
        <v>143</v>
      </c>
      <c r="G3" s="338">
        <v>1.3</v>
      </c>
      <c r="H3" s="236">
        <v>1.6</v>
      </c>
      <c r="I3" s="236" t="s">
        <v>531</v>
      </c>
      <c r="J3" s="339" t="s">
        <v>146</v>
      </c>
      <c r="K3" s="446">
        <v>1.4</v>
      </c>
      <c r="L3" s="446"/>
      <c r="M3" s="338" t="s">
        <v>142</v>
      </c>
      <c r="N3" s="339" t="s">
        <v>143</v>
      </c>
      <c r="O3" s="375" t="s">
        <v>146</v>
      </c>
      <c r="P3" s="223" t="s">
        <v>144</v>
      </c>
      <c r="Q3" s="223" t="s">
        <v>142</v>
      </c>
      <c r="R3" s="223"/>
      <c r="S3" s="376"/>
      <c r="T3" s="400"/>
      <c r="U3" s="223"/>
      <c r="V3" s="237"/>
      <c r="W3" s="376"/>
    </row>
    <row r="4" spans="1:23" ht="12.75">
      <c r="A4" s="405"/>
      <c r="B4" s="500"/>
      <c r="C4" s="501"/>
      <c r="D4" s="501"/>
      <c r="E4" s="501"/>
      <c r="F4" s="501"/>
      <c r="G4" s="502"/>
      <c r="H4" s="501"/>
      <c r="I4" s="501"/>
      <c r="J4" s="503"/>
      <c r="K4" s="504"/>
      <c r="L4" s="504"/>
      <c r="M4" s="500"/>
      <c r="N4" s="503"/>
      <c r="O4" s="505"/>
      <c r="P4" s="147"/>
      <c r="Q4" s="147"/>
      <c r="R4" s="147"/>
      <c r="S4" s="397"/>
      <c r="T4" s="367"/>
      <c r="U4" s="147"/>
      <c r="V4" s="506"/>
      <c r="W4" s="397"/>
    </row>
    <row r="5" spans="1:23" ht="12.75">
      <c r="A5" s="405"/>
      <c r="B5" s="500"/>
      <c r="C5" s="501"/>
      <c r="D5" s="501"/>
      <c r="E5" s="501" t="s">
        <v>707</v>
      </c>
      <c r="F5" s="501"/>
      <c r="G5" s="502"/>
      <c r="H5" s="501"/>
      <c r="I5" s="501"/>
      <c r="J5" s="503" t="s">
        <v>708</v>
      </c>
      <c r="K5" s="504"/>
      <c r="L5" s="504"/>
      <c r="M5" s="500"/>
      <c r="N5" s="503"/>
      <c r="O5" s="505"/>
      <c r="P5" s="147"/>
      <c r="Q5" s="147"/>
      <c r="R5" s="147"/>
      <c r="S5" s="397"/>
      <c r="T5" s="367"/>
      <c r="U5" s="147"/>
      <c r="V5" s="506"/>
      <c r="W5" s="397"/>
    </row>
    <row r="6" spans="1:23" ht="14.25" customHeight="1">
      <c r="A6" s="407"/>
      <c r="B6" s="245"/>
      <c r="C6" s="38"/>
      <c r="D6" s="38"/>
      <c r="E6" s="38"/>
      <c r="F6" s="38"/>
      <c r="G6" s="407" t="s">
        <v>147</v>
      </c>
      <c r="H6" s="38"/>
      <c r="I6" s="38"/>
      <c r="J6" s="246"/>
      <c r="K6" s="447"/>
      <c r="L6" s="447"/>
      <c r="M6" s="245"/>
      <c r="N6" s="246"/>
      <c r="O6" s="377"/>
      <c r="P6" s="114"/>
      <c r="Q6" s="114"/>
      <c r="R6" s="114"/>
      <c r="S6" s="378"/>
      <c r="T6" s="401"/>
      <c r="U6" s="114"/>
      <c r="V6" s="162"/>
      <c r="W6" s="378"/>
    </row>
    <row r="7" spans="1:23" ht="12.75">
      <c r="A7" s="408" t="s">
        <v>19</v>
      </c>
      <c r="B7" s="247"/>
      <c r="C7" s="107">
        <v>5.2</v>
      </c>
      <c r="D7" s="107">
        <v>5.9</v>
      </c>
      <c r="E7" s="107">
        <v>5.2</v>
      </c>
      <c r="F7" s="107">
        <v>5.9</v>
      </c>
      <c r="G7" s="340"/>
      <c r="H7" s="107">
        <v>5.9</v>
      </c>
      <c r="I7" s="107">
        <v>5.2</v>
      </c>
      <c r="J7" s="248">
        <v>5.9</v>
      </c>
      <c r="K7" s="448"/>
      <c r="L7" s="448"/>
      <c r="M7" s="340">
        <v>5.2</v>
      </c>
      <c r="N7" s="248">
        <v>5.9</v>
      </c>
      <c r="O7" s="342">
        <v>6.5</v>
      </c>
      <c r="P7" s="110">
        <v>6.5</v>
      </c>
      <c r="Q7" s="110">
        <v>6.5</v>
      </c>
      <c r="R7" s="110">
        <v>7.4</v>
      </c>
      <c r="S7" s="379"/>
      <c r="T7" s="342">
        <v>7.8</v>
      </c>
      <c r="U7" s="110">
        <v>11.3</v>
      </c>
      <c r="V7" s="161">
        <v>11.3</v>
      </c>
      <c r="W7" s="379"/>
    </row>
    <row r="8" spans="1:23" ht="12.75">
      <c r="A8" s="408" t="s">
        <v>20</v>
      </c>
      <c r="B8" s="247"/>
      <c r="C8" s="107"/>
      <c r="D8" s="107"/>
      <c r="E8" s="107"/>
      <c r="F8" s="107"/>
      <c r="G8" s="340"/>
      <c r="H8" s="107">
        <f>SUM(H7,2.5)</f>
        <v>8.4</v>
      </c>
      <c r="I8" s="107">
        <f>SUM(I7,2.5)</f>
        <v>7.7</v>
      </c>
      <c r="J8" s="248">
        <f>SUM(J7,2.5)</f>
        <v>8.4</v>
      </c>
      <c r="K8" s="448"/>
      <c r="L8" s="448"/>
      <c r="M8" s="340"/>
      <c r="N8" s="248"/>
      <c r="O8" s="342"/>
      <c r="P8" s="110"/>
      <c r="Q8" s="110"/>
      <c r="R8" s="110"/>
      <c r="S8" s="379"/>
      <c r="T8" s="342"/>
      <c r="U8" s="110"/>
      <c r="V8" s="161"/>
      <c r="W8" s="379"/>
    </row>
    <row r="9" spans="1:23" ht="12.75">
      <c r="A9" s="409" t="s">
        <v>191</v>
      </c>
      <c r="B9" s="249"/>
      <c r="C9" s="110">
        <v>11.3</v>
      </c>
      <c r="D9" s="110">
        <v>13.5</v>
      </c>
      <c r="E9" s="110">
        <v>11.3</v>
      </c>
      <c r="F9" s="110">
        <v>13.5</v>
      </c>
      <c r="G9" s="341"/>
      <c r="H9" s="110">
        <v>13.5</v>
      </c>
      <c r="I9" s="110">
        <v>11.3</v>
      </c>
      <c r="J9" s="250">
        <v>13.5</v>
      </c>
      <c r="K9" s="449"/>
      <c r="L9" s="449"/>
      <c r="M9" s="342">
        <v>11.3</v>
      </c>
      <c r="N9" s="250">
        <v>13.5</v>
      </c>
      <c r="O9" s="342">
        <v>13.2</v>
      </c>
      <c r="P9" s="110">
        <v>13.2</v>
      </c>
      <c r="Q9" s="110">
        <v>13.2</v>
      </c>
      <c r="R9" s="110">
        <v>21.9</v>
      </c>
      <c r="S9" s="379"/>
      <c r="T9" s="342">
        <v>13.6</v>
      </c>
      <c r="U9" s="110">
        <v>16.8</v>
      </c>
      <c r="V9" s="161">
        <v>18.3</v>
      </c>
      <c r="W9" s="379"/>
    </row>
    <row r="10" spans="1:23" ht="12.75">
      <c r="A10" s="410" t="s">
        <v>400</v>
      </c>
      <c r="B10" s="251"/>
      <c r="C10" s="110">
        <v>1.25</v>
      </c>
      <c r="D10" s="110">
        <v>1.45</v>
      </c>
      <c r="E10" s="110">
        <v>1.25</v>
      </c>
      <c r="F10" s="110">
        <v>1.45</v>
      </c>
      <c r="G10" s="342"/>
      <c r="H10" s="110">
        <v>1.45</v>
      </c>
      <c r="I10" s="110">
        <v>1.25</v>
      </c>
      <c r="J10" s="250">
        <v>1.45</v>
      </c>
      <c r="K10" s="449"/>
      <c r="L10" s="449"/>
      <c r="M10" s="342">
        <v>1.25</v>
      </c>
      <c r="N10" s="250">
        <v>1.45</v>
      </c>
      <c r="O10" s="363">
        <v>1.25</v>
      </c>
      <c r="P10" s="109">
        <v>1.25</v>
      </c>
      <c r="Q10" s="109">
        <v>1.25</v>
      </c>
      <c r="R10" s="110">
        <v>1.25</v>
      </c>
      <c r="S10" s="379"/>
      <c r="T10" s="342">
        <v>1.5</v>
      </c>
      <c r="U10" s="110"/>
      <c r="V10" s="161"/>
      <c r="W10" s="379"/>
    </row>
    <row r="11" spans="1:23" ht="12.75">
      <c r="A11" s="410" t="s">
        <v>401</v>
      </c>
      <c r="B11" s="251"/>
      <c r="C11" s="110">
        <v>0.5</v>
      </c>
      <c r="D11" s="110">
        <v>0.7</v>
      </c>
      <c r="E11" s="110">
        <v>0.5</v>
      </c>
      <c r="F11" s="110">
        <v>0.7</v>
      </c>
      <c r="G11" s="342"/>
      <c r="H11" s="110">
        <v>0.7</v>
      </c>
      <c r="I11" s="110">
        <v>0.5</v>
      </c>
      <c r="J11" s="250">
        <v>0.7</v>
      </c>
      <c r="K11" s="449"/>
      <c r="L11" s="449"/>
      <c r="M11" s="342">
        <v>0.5</v>
      </c>
      <c r="N11" s="250">
        <v>0.7</v>
      </c>
      <c r="O11" s="363">
        <v>0.5</v>
      </c>
      <c r="P11" s="109">
        <v>0.5</v>
      </c>
      <c r="Q11" s="109">
        <v>0.5</v>
      </c>
      <c r="R11" s="110">
        <v>1.1</v>
      </c>
      <c r="S11" s="379"/>
      <c r="T11" s="342"/>
      <c r="U11" s="110"/>
      <c r="V11" s="161"/>
      <c r="W11" s="379"/>
    </row>
    <row r="12" spans="1:23" ht="12.75">
      <c r="A12" s="410" t="s">
        <v>402</v>
      </c>
      <c r="B12" s="251"/>
      <c r="C12" s="110">
        <v>0.45</v>
      </c>
      <c r="D12" s="110">
        <v>0.5</v>
      </c>
      <c r="E12" s="110">
        <v>0.45</v>
      </c>
      <c r="F12" s="110">
        <v>0.5</v>
      </c>
      <c r="G12" s="342"/>
      <c r="H12" s="110">
        <v>0.45</v>
      </c>
      <c r="I12" s="110">
        <v>0.5</v>
      </c>
      <c r="J12" s="250">
        <v>0.45</v>
      </c>
      <c r="K12" s="449"/>
      <c r="L12" s="449"/>
      <c r="M12" s="342">
        <v>0.45</v>
      </c>
      <c r="N12" s="250">
        <v>0.5</v>
      </c>
      <c r="O12" s="362"/>
      <c r="P12" s="139"/>
      <c r="Q12" s="139"/>
      <c r="R12" s="110">
        <v>0.8</v>
      </c>
      <c r="S12" s="379"/>
      <c r="T12" s="342"/>
      <c r="U12" s="110"/>
      <c r="V12" s="161"/>
      <c r="W12" s="379"/>
    </row>
    <row r="13" spans="1:23" ht="12.75">
      <c r="A13" s="410" t="s">
        <v>573</v>
      </c>
      <c r="B13" s="251"/>
      <c r="C13" s="110"/>
      <c r="D13" s="110"/>
      <c r="E13" s="110"/>
      <c r="F13" s="110"/>
      <c r="G13" s="342"/>
      <c r="H13" s="110"/>
      <c r="I13" s="110"/>
      <c r="J13" s="250"/>
      <c r="K13" s="449"/>
      <c r="L13" s="449"/>
      <c r="M13" s="342"/>
      <c r="N13" s="250"/>
      <c r="O13" s="342">
        <v>0.5</v>
      </c>
      <c r="P13" s="110">
        <v>0.5</v>
      </c>
      <c r="Q13" s="110">
        <v>0.5</v>
      </c>
      <c r="R13" s="110"/>
      <c r="S13" s="379"/>
      <c r="T13" s="342"/>
      <c r="U13" s="110"/>
      <c r="V13" s="161"/>
      <c r="W13" s="379"/>
    </row>
    <row r="14" spans="1:23" ht="12.75">
      <c r="A14" s="410" t="s">
        <v>195</v>
      </c>
      <c r="B14" s="251"/>
      <c r="C14" s="106"/>
      <c r="D14" s="106"/>
      <c r="E14" s="106"/>
      <c r="F14" s="106"/>
      <c r="G14" s="342"/>
      <c r="H14" s="110"/>
      <c r="I14" s="110"/>
      <c r="J14" s="250"/>
      <c r="K14" s="449"/>
      <c r="L14" s="449"/>
      <c r="M14" s="251"/>
      <c r="N14" s="252"/>
      <c r="O14" s="363"/>
      <c r="P14" s="110"/>
      <c r="Q14" s="110"/>
      <c r="R14" s="110"/>
      <c r="S14" s="379"/>
      <c r="T14" s="342"/>
      <c r="U14" s="110"/>
      <c r="V14" s="161"/>
      <c r="W14" s="379"/>
    </row>
    <row r="15" spans="1:23" ht="12.75">
      <c r="A15" s="411" t="s">
        <v>196</v>
      </c>
      <c r="B15" s="253"/>
      <c r="C15" s="120"/>
      <c r="D15" s="120"/>
      <c r="E15" s="120"/>
      <c r="F15" s="120"/>
      <c r="G15" s="343"/>
      <c r="H15" s="121"/>
      <c r="I15" s="121"/>
      <c r="J15" s="272"/>
      <c r="K15" s="450"/>
      <c r="L15" s="450"/>
      <c r="M15" s="253"/>
      <c r="N15" s="254"/>
      <c r="O15" s="363"/>
      <c r="P15" s="110"/>
      <c r="Q15" s="110"/>
      <c r="R15" s="110"/>
      <c r="S15" s="379"/>
      <c r="T15" s="342"/>
      <c r="U15" s="110"/>
      <c r="V15" s="161"/>
      <c r="W15" s="379"/>
    </row>
    <row r="16" spans="1:23" ht="12.75">
      <c r="A16" s="411" t="s">
        <v>727</v>
      </c>
      <c r="B16" s="253"/>
      <c r="C16" s="120"/>
      <c r="D16" s="120"/>
      <c r="E16" s="120"/>
      <c r="F16" s="120"/>
      <c r="G16" s="343"/>
      <c r="H16" s="121"/>
      <c r="I16" s="121">
        <v>1000</v>
      </c>
      <c r="J16" s="272"/>
      <c r="K16" s="450"/>
      <c r="L16" s="450"/>
      <c r="M16" s="253"/>
      <c r="N16" s="254"/>
      <c r="O16" s="363"/>
      <c r="P16" s="110"/>
      <c r="Q16" s="110"/>
      <c r="R16" s="110"/>
      <c r="S16" s="379"/>
      <c r="T16" s="342"/>
      <c r="U16" s="110"/>
      <c r="V16" s="161"/>
      <c r="W16" s="379"/>
    </row>
    <row r="17" spans="1:23" ht="12.75">
      <c r="A17" s="412"/>
      <c r="B17" s="255"/>
      <c r="C17" s="40"/>
      <c r="D17" s="40"/>
      <c r="E17" s="40"/>
      <c r="F17" s="40"/>
      <c r="G17" s="412" t="s">
        <v>194</v>
      </c>
      <c r="H17" s="40"/>
      <c r="I17" s="40"/>
      <c r="J17" s="256"/>
      <c r="K17" s="42"/>
      <c r="L17" s="42"/>
      <c r="M17" s="255"/>
      <c r="N17" s="256"/>
      <c r="O17" s="360"/>
      <c r="P17" s="116"/>
      <c r="Q17" s="116"/>
      <c r="R17" s="116"/>
      <c r="S17" s="268"/>
      <c r="T17" s="360"/>
      <c r="U17" s="116"/>
      <c r="V17" s="115"/>
      <c r="W17" s="268"/>
    </row>
    <row r="18" spans="1:23" ht="12.75">
      <c r="A18" s="411" t="s">
        <v>24</v>
      </c>
      <c r="B18" s="253"/>
      <c r="C18" s="110">
        <v>0.55</v>
      </c>
      <c r="D18" s="110"/>
      <c r="E18" s="110">
        <v>0.55</v>
      </c>
      <c r="F18" s="110"/>
      <c r="G18" s="343"/>
      <c r="H18" s="110">
        <v>0.55</v>
      </c>
      <c r="I18" s="110">
        <v>0.55</v>
      </c>
      <c r="J18" s="250">
        <v>0.55</v>
      </c>
      <c r="K18" s="449"/>
      <c r="L18" s="449"/>
      <c r="M18" s="342">
        <v>0.55</v>
      </c>
      <c r="N18" s="250"/>
      <c r="O18" s="363"/>
      <c r="P18" s="110"/>
      <c r="Q18" s="110">
        <v>1.2</v>
      </c>
      <c r="R18" s="380"/>
      <c r="S18" s="379"/>
      <c r="T18" s="342">
        <v>0.7</v>
      </c>
      <c r="U18" s="110"/>
      <c r="V18" s="161"/>
      <c r="W18" s="379"/>
    </row>
    <row r="19" spans="1:23" ht="25.5">
      <c r="A19" s="413" t="s">
        <v>478</v>
      </c>
      <c r="B19" s="257"/>
      <c r="C19" s="110"/>
      <c r="D19" s="110"/>
      <c r="E19" s="110"/>
      <c r="F19" s="110"/>
      <c r="G19" s="344"/>
      <c r="H19" s="110"/>
      <c r="I19" s="110"/>
      <c r="J19" s="250"/>
      <c r="K19" s="449"/>
      <c r="L19" s="449"/>
      <c r="M19" s="342"/>
      <c r="N19" s="250"/>
      <c r="O19" s="363"/>
      <c r="P19" s="107"/>
      <c r="Q19" s="110"/>
      <c r="R19" s="110">
        <v>2.6</v>
      </c>
      <c r="S19" s="379"/>
      <c r="T19" s="342"/>
      <c r="U19" s="110"/>
      <c r="V19" s="161"/>
      <c r="W19" s="379"/>
    </row>
    <row r="20" spans="1:23" ht="25.5">
      <c r="A20" s="409" t="s">
        <v>479</v>
      </c>
      <c r="B20" s="249"/>
      <c r="C20" s="110">
        <v>4.6</v>
      </c>
      <c r="D20" s="110">
        <v>5.8</v>
      </c>
      <c r="E20" s="110">
        <v>4.6</v>
      </c>
      <c r="F20" s="110">
        <v>5.8</v>
      </c>
      <c r="G20" s="341">
        <v>5</v>
      </c>
      <c r="H20" s="341">
        <v>5</v>
      </c>
      <c r="I20" s="341">
        <v>5</v>
      </c>
      <c r="J20" s="341">
        <v>5</v>
      </c>
      <c r="K20" s="341"/>
      <c r="L20" s="341"/>
      <c r="M20" s="341">
        <v>5</v>
      </c>
      <c r="N20" s="250">
        <v>5.8</v>
      </c>
      <c r="O20" s="381"/>
      <c r="P20" s="139"/>
      <c r="Q20" s="107">
        <v>5.2</v>
      </c>
      <c r="R20" s="128">
        <v>8.48</v>
      </c>
      <c r="S20" s="382"/>
      <c r="T20" s="347">
        <v>4.7</v>
      </c>
      <c r="U20" s="125"/>
      <c r="V20" s="163"/>
      <c r="W20" s="382"/>
    </row>
    <row r="21" spans="1:23" ht="25.5">
      <c r="A21" s="414" t="s">
        <v>480</v>
      </c>
      <c r="B21" s="258"/>
      <c r="C21" s="125"/>
      <c r="D21" s="125"/>
      <c r="E21" s="125"/>
      <c r="F21" s="125"/>
      <c r="G21" s="345"/>
      <c r="H21" s="125"/>
      <c r="I21" s="125"/>
      <c r="J21" s="259"/>
      <c r="K21" s="451"/>
      <c r="L21" s="451"/>
      <c r="M21" s="347"/>
      <c r="N21" s="259"/>
      <c r="O21" s="383"/>
      <c r="P21" s="125"/>
      <c r="Q21" s="170"/>
      <c r="R21" s="171"/>
      <c r="S21" s="382"/>
      <c r="T21" s="347"/>
      <c r="U21" s="125"/>
      <c r="V21" s="163"/>
      <c r="W21" s="382"/>
    </row>
    <row r="22" spans="1:23" ht="12.75">
      <c r="A22" s="414" t="s">
        <v>522</v>
      </c>
      <c r="B22" s="258"/>
      <c r="C22" s="154">
        <v>2</v>
      </c>
      <c r="D22" s="154">
        <v>3</v>
      </c>
      <c r="E22" s="154">
        <v>2</v>
      </c>
      <c r="F22" s="154">
        <v>3</v>
      </c>
      <c r="G22" s="345"/>
      <c r="H22" s="154">
        <v>2</v>
      </c>
      <c r="I22" s="154">
        <v>2</v>
      </c>
      <c r="J22" s="260">
        <v>2</v>
      </c>
      <c r="K22" s="452"/>
      <c r="L22" s="452"/>
      <c r="M22" s="345">
        <v>2</v>
      </c>
      <c r="N22" s="260">
        <v>3</v>
      </c>
      <c r="O22" s="384"/>
      <c r="P22" s="125"/>
      <c r="Q22" s="125"/>
      <c r="R22" s="154">
        <v>3.5</v>
      </c>
      <c r="S22" s="382"/>
      <c r="T22" s="347"/>
      <c r="U22" s="125"/>
      <c r="V22" s="163"/>
      <c r="W22" s="382"/>
    </row>
    <row r="23" spans="1:23" ht="12.75">
      <c r="A23" s="415" t="s">
        <v>472</v>
      </c>
      <c r="B23" s="261"/>
      <c r="C23" s="125"/>
      <c r="D23" s="125"/>
      <c r="E23" s="125"/>
      <c r="F23" s="125"/>
      <c r="G23" s="346"/>
      <c r="H23" s="125"/>
      <c r="I23" s="125"/>
      <c r="J23" s="259"/>
      <c r="K23" s="451"/>
      <c r="L23" s="451"/>
      <c r="M23" s="347"/>
      <c r="N23" s="259"/>
      <c r="O23" s="384"/>
      <c r="P23" s="125"/>
      <c r="Q23" s="125"/>
      <c r="R23" s="125"/>
      <c r="S23" s="382"/>
      <c r="T23" s="347"/>
      <c r="U23" s="125"/>
      <c r="V23" s="163"/>
      <c r="W23" s="382"/>
    </row>
    <row r="24" spans="1:23" ht="12.75">
      <c r="A24" s="416" t="s">
        <v>31</v>
      </c>
      <c r="B24" s="262"/>
      <c r="C24" s="125">
        <v>2.95</v>
      </c>
      <c r="D24" s="125">
        <v>4.8</v>
      </c>
      <c r="E24" s="125">
        <v>2.95</v>
      </c>
      <c r="F24" s="125">
        <v>4.8</v>
      </c>
      <c r="G24" s="347"/>
      <c r="H24" s="125">
        <v>2.95</v>
      </c>
      <c r="I24" s="125">
        <v>2.95</v>
      </c>
      <c r="J24" s="259">
        <v>2.95</v>
      </c>
      <c r="K24" s="451"/>
      <c r="L24" s="451"/>
      <c r="M24" s="347">
        <v>2.95</v>
      </c>
      <c r="N24" s="259">
        <v>4.8</v>
      </c>
      <c r="O24" s="384"/>
      <c r="P24" s="125">
        <v>6.3</v>
      </c>
      <c r="Q24" s="125">
        <v>4.2</v>
      </c>
      <c r="R24" s="125">
        <v>6.2</v>
      </c>
      <c r="S24" s="382"/>
      <c r="T24" s="347">
        <v>2.97</v>
      </c>
      <c r="U24" s="125"/>
      <c r="V24" s="163"/>
      <c r="W24" s="382"/>
    </row>
    <row r="25" spans="1:23" ht="12.75">
      <c r="A25" s="416" t="s">
        <v>32</v>
      </c>
      <c r="B25" s="262"/>
      <c r="C25" s="125">
        <v>2.08</v>
      </c>
      <c r="D25" s="125">
        <v>3.1</v>
      </c>
      <c r="E25" s="125">
        <v>2.08</v>
      </c>
      <c r="F25" s="125">
        <v>3.1</v>
      </c>
      <c r="G25" s="347"/>
      <c r="H25" s="125">
        <v>2.08</v>
      </c>
      <c r="I25" s="125">
        <v>2.08</v>
      </c>
      <c r="J25" s="259">
        <v>2.08</v>
      </c>
      <c r="K25" s="451"/>
      <c r="L25" s="451"/>
      <c r="M25" s="347">
        <v>2.08</v>
      </c>
      <c r="N25" s="259">
        <v>3.1</v>
      </c>
      <c r="O25" s="384"/>
      <c r="P25" s="125"/>
      <c r="Q25" s="125">
        <v>2.28</v>
      </c>
      <c r="R25" s="125">
        <v>4.3</v>
      </c>
      <c r="S25" s="382"/>
      <c r="T25" s="347">
        <v>2.28</v>
      </c>
      <c r="U25" s="125"/>
      <c r="V25" s="163"/>
      <c r="W25" s="382"/>
    </row>
    <row r="26" spans="1:23" ht="12.75">
      <c r="A26" s="416" t="s">
        <v>33</v>
      </c>
      <c r="B26" s="262"/>
      <c r="C26" s="125">
        <v>1.9</v>
      </c>
      <c r="D26" s="125"/>
      <c r="E26" s="125">
        <v>1.9</v>
      </c>
      <c r="F26" s="125"/>
      <c r="G26" s="347"/>
      <c r="H26" s="125">
        <v>1.9</v>
      </c>
      <c r="I26" s="125">
        <v>1.9</v>
      </c>
      <c r="J26" s="259">
        <v>1.9</v>
      </c>
      <c r="K26" s="451"/>
      <c r="L26" s="451"/>
      <c r="M26" s="347">
        <v>1.9</v>
      </c>
      <c r="N26" s="259"/>
      <c r="O26" s="384"/>
      <c r="P26" s="125"/>
      <c r="Q26" s="125">
        <v>2.5</v>
      </c>
      <c r="R26" s="125">
        <v>3.9</v>
      </c>
      <c r="S26" s="382"/>
      <c r="T26" s="347">
        <v>2.9</v>
      </c>
      <c r="U26" s="125"/>
      <c r="V26" s="163"/>
      <c r="W26" s="382"/>
    </row>
    <row r="27" spans="1:23" ht="25.5">
      <c r="A27" s="414" t="s">
        <v>179</v>
      </c>
      <c r="B27" s="258"/>
      <c r="C27" s="125"/>
      <c r="D27" s="192" t="s">
        <v>519</v>
      </c>
      <c r="E27" s="125"/>
      <c r="F27" s="192" t="s">
        <v>519</v>
      </c>
      <c r="G27" s="345"/>
      <c r="H27" s="125"/>
      <c r="I27" s="125"/>
      <c r="J27" s="259"/>
      <c r="K27" s="451"/>
      <c r="L27" s="451"/>
      <c r="M27" s="347"/>
      <c r="N27" s="263" t="s">
        <v>519</v>
      </c>
      <c r="O27" s="384"/>
      <c r="P27" s="125"/>
      <c r="Q27" s="125"/>
      <c r="R27" s="125"/>
      <c r="S27" s="382"/>
      <c r="T27" s="347"/>
      <c r="U27" s="125"/>
      <c r="V27" s="163"/>
      <c r="W27" s="382"/>
    </row>
    <row r="28" spans="1:23" ht="12.75">
      <c r="A28" s="416" t="s">
        <v>36</v>
      </c>
      <c r="B28" s="262"/>
      <c r="C28" s="125"/>
      <c r="D28" s="125"/>
      <c r="E28" s="125"/>
      <c r="F28" s="125"/>
      <c r="G28" s="347"/>
      <c r="H28" s="125"/>
      <c r="I28" s="125"/>
      <c r="J28" s="259"/>
      <c r="K28" s="451"/>
      <c r="L28" s="451"/>
      <c r="M28" s="347"/>
      <c r="N28" s="259"/>
      <c r="O28" s="384"/>
      <c r="P28" s="125"/>
      <c r="Q28" s="125">
        <v>0.93</v>
      </c>
      <c r="R28" s="125">
        <v>1.8</v>
      </c>
      <c r="S28" s="382"/>
      <c r="T28" s="347">
        <v>0.93</v>
      </c>
      <c r="U28" s="125"/>
      <c r="V28" s="163"/>
      <c r="W28" s="382"/>
    </row>
    <row r="29" spans="1:23" ht="12.75">
      <c r="A29" s="416" t="s">
        <v>40</v>
      </c>
      <c r="B29" s="264"/>
      <c r="C29" s="125"/>
      <c r="D29" s="125"/>
      <c r="E29" s="125"/>
      <c r="F29" s="125"/>
      <c r="G29" s="348"/>
      <c r="H29" s="125"/>
      <c r="I29" s="125"/>
      <c r="J29" s="259"/>
      <c r="K29" s="451"/>
      <c r="L29" s="451"/>
      <c r="M29" s="347"/>
      <c r="N29" s="259"/>
      <c r="O29" s="385"/>
      <c r="P29" s="125"/>
      <c r="Q29" s="125"/>
      <c r="R29" s="125"/>
      <c r="S29" s="382"/>
      <c r="T29" s="347"/>
      <c r="U29" s="125"/>
      <c r="V29" s="163"/>
      <c r="W29" s="382"/>
    </row>
    <row r="30" spans="1:23" ht="15.75">
      <c r="A30" s="417" t="s">
        <v>37</v>
      </c>
      <c r="B30" s="265"/>
      <c r="C30" s="202">
        <v>2.1</v>
      </c>
      <c r="D30" s="202">
        <v>2.3</v>
      </c>
      <c r="E30" s="202">
        <v>2.1</v>
      </c>
      <c r="F30" s="202">
        <v>2.3</v>
      </c>
      <c r="G30" s="202">
        <v>3.57</v>
      </c>
      <c r="H30" s="202">
        <v>3.57</v>
      </c>
      <c r="I30" s="202">
        <v>4</v>
      </c>
      <c r="J30" s="266">
        <v>4</v>
      </c>
      <c r="K30" s="453">
        <v>3.57</v>
      </c>
      <c r="L30" s="453"/>
      <c r="M30" s="358">
        <v>2.1</v>
      </c>
      <c r="N30" s="266">
        <v>2.3</v>
      </c>
      <c r="O30" s="358">
        <v>4</v>
      </c>
      <c r="P30" s="202">
        <v>4</v>
      </c>
      <c r="Q30" s="202">
        <v>5</v>
      </c>
      <c r="R30" s="202"/>
      <c r="S30" s="386"/>
      <c r="T30" s="358">
        <v>4.15</v>
      </c>
      <c r="U30" s="202">
        <v>5</v>
      </c>
      <c r="V30" s="202"/>
      <c r="W30" s="386"/>
    </row>
    <row r="31" spans="1:23" ht="12.75">
      <c r="A31" s="410" t="s">
        <v>660</v>
      </c>
      <c r="B31" s="251"/>
      <c r="C31" s="3">
        <v>0.35</v>
      </c>
      <c r="D31" s="110"/>
      <c r="E31" s="3">
        <v>0.35</v>
      </c>
      <c r="F31" s="110"/>
      <c r="G31" s="342"/>
      <c r="H31" s="3">
        <v>0.35</v>
      </c>
      <c r="I31" s="3">
        <v>0.35</v>
      </c>
      <c r="J31" s="299">
        <v>0.35</v>
      </c>
      <c r="K31" s="454"/>
      <c r="L31" s="454"/>
      <c r="M31" s="359">
        <v>0.35</v>
      </c>
      <c r="N31" s="250"/>
      <c r="O31" s="363"/>
      <c r="P31" s="110"/>
      <c r="Q31" s="110"/>
      <c r="R31" s="110"/>
      <c r="S31" s="379"/>
      <c r="T31" s="342"/>
      <c r="U31" s="110"/>
      <c r="V31" s="161"/>
      <c r="W31" s="379"/>
    </row>
    <row r="32" spans="1:23" ht="12.75">
      <c r="A32" s="410" t="s">
        <v>38</v>
      </c>
      <c r="B32" s="253"/>
      <c r="C32" s="121"/>
      <c r="D32" s="30">
        <v>2.9</v>
      </c>
      <c r="E32" s="121"/>
      <c r="F32" s="30">
        <v>2.9</v>
      </c>
      <c r="G32" s="343">
        <v>3.57</v>
      </c>
      <c r="H32" s="30">
        <v>0.25</v>
      </c>
      <c r="I32" s="30">
        <v>0.25</v>
      </c>
      <c r="J32" s="267">
        <v>0.25</v>
      </c>
      <c r="K32" s="455">
        <v>3.57</v>
      </c>
      <c r="L32" s="455"/>
      <c r="M32" s="343"/>
      <c r="N32" s="267">
        <v>2.9</v>
      </c>
      <c r="O32" s="387"/>
      <c r="P32" s="121"/>
      <c r="Q32" s="121"/>
      <c r="R32" s="121">
        <v>15</v>
      </c>
      <c r="S32" s="388"/>
      <c r="T32" s="343"/>
      <c r="U32" s="121"/>
      <c r="V32" s="164">
        <v>15</v>
      </c>
      <c r="W32" s="388"/>
    </row>
    <row r="33" spans="1:23" ht="12.75">
      <c r="A33" s="410" t="s">
        <v>148</v>
      </c>
      <c r="B33" s="251"/>
      <c r="C33" s="116"/>
      <c r="D33" s="116"/>
      <c r="E33" s="116"/>
      <c r="F33" s="116"/>
      <c r="G33" s="342"/>
      <c r="H33" s="110"/>
      <c r="I33" s="110"/>
      <c r="J33" s="250"/>
      <c r="K33" s="449"/>
      <c r="L33" s="449"/>
      <c r="M33" s="360"/>
      <c r="N33" s="268"/>
      <c r="O33" s="360"/>
      <c r="P33" s="116"/>
      <c r="Q33" s="116"/>
      <c r="R33" s="116"/>
      <c r="S33" s="389"/>
      <c r="T33" s="360"/>
      <c r="U33" s="116"/>
      <c r="V33" s="116"/>
      <c r="W33" s="389"/>
    </row>
    <row r="34" spans="1:23" ht="12.75">
      <c r="A34" s="418"/>
      <c r="B34" s="269"/>
      <c r="C34" s="135"/>
      <c r="D34" s="135"/>
      <c r="E34" s="135"/>
      <c r="F34" s="135"/>
      <c r="G34" s="418" t="s">
        <v>149</v>
      </c>
      <c r="H34" s="180"/>
      <c r="I34" s="180"/>
      <c r="J34" s="311"/>
      <c r="K34" s="180"/>
      <c r="L34" s="180"/>
      <c r="M34" s="361"/>
      <c r="N34" s="270"/>
      <c r="O34" s="361"/>
      <c r="P34" s="135"/>
      <c r="Q34" s="135"/>
      <c r="R34" s="135"/>
      <c r="S34" s="270"/>
      <c r="T34" s="361"/>
      <c r="U34" s="135"/>
      <c r="V34" s="135"/>
      <c r="W34" s="378"/>
    </row>
    <row r="35" spans="1:23" ht="12.75">
      <c r="A35" s="408" t="s">
        <v>42</v>
      </c>
      <c r="B35" s="247"/>
      <c r="C35" s="107">
        <v>6.9</v>
      </c>
      <c r="D35" s="107">
        <v>8.4</v>
      </c>
      <c r="E35" s="107">
        <v>6.9</v>
      </c>
      <c r="F35" s="107">
        <v>8.4</v>
      </c>
      <c r="G35" s="247"/>
      <c r="H35" s="117"/>
      <c r="I35" s="117"/>
      <c r="J35" s="312"/>
      <c r="K35" s="456"/>
      <c r="L35" s="456"/>
      <c r="M35" s="340">
        <v>6.9</v>
      </c>
      <c r="N35" s="248">
        <v>8.4</v>
      </c>
      <c r="O35" s="373"/>
      <c r="P35" s="107"/>
      <c r="Q35" s="107">
        <v>9.9</v>
      </c>
      <c r="R35" s="107">
        <v>13.9</v>
      </c>
      <c r="S35" s="390"/>
      <c r="T35" s="340"/>
      <c r="U35" s="107"/>
      <c r="V35" s="165"/>
      <c r="W35" s="390"/>
    </row>
    <row r="36" spans="1:23" ht="12.75">
      <c r="A36" s="410" t="s">
        <v>43</v>
      </c>
      <c r="B36" s="251"/>
      <c r="C36" s="110">
        <v>2.8</v>
      </c>
      <c r="D36" s="110">
        <v>3.6</v>
      </c>
      <c r="E36" s="110">
        <v>2.8</v>
      </c>
      <c r="F36" s="110">
        <v>3.6</v>
      </c>
      <c r="G36" s="251"/>
      <c r="H36" s="106"/>
      <c r="I36" s="106"/>
      <c r="J36" s="252"/>
      <c r="K36" s="179"/>
      <c r="L36" s="179"/>
      <c r="M36" s="342">
        <v>2.8</v>
      </c>
      <c r="N36" s="250">
        <v>3.6</v>
      </c>
      <c r="O36" s="363"/>
      <c r="P36" s="110"/>
      <c r="Q36" s="110">
        <v>4.7</v>
      </c>
      <c r="R36" s="110">
        <v>5.8</v>
      </c>
      <c r="S36" s="379"/>
      <c r="T36" s="342"/>
      <c r="U36" s="110"/>
      <c r="V36" s="161"/>
      <c r="W36" s="379"/>
    </row>
    <row r="37" spans="1:23" ht="12.75">
      <c r="A37" s="410" t="s">
        <v>403</v>
      </c>
      <c r="B37" s="251"/>
      <c r="C37" s="110">
        <v>2.05</v>
      </c>
      <c r="D37" s="110">
        <v>2.25</v>
      </c>
      <c r="E37" s="110">
        <v>2.05</v>
      </c>
      <c r="F37" s="110">
        <v>2.25</v>
      </c>
      <c r="G37" s="251"/>
      <c r="H37" s="106"/>
      <c r="I37" s="106">
        <v>4</v>
      </c>
      <c r="J37" s="252">
        <v>4</v>
      </c>
      <c r="K37" s="179"/>
      <c r="L37" s="179"/>
      <c r="M37" s="342">
        <v>2.05</v>
      </c>
      <c r="N37" s="250">
        <v>2.25</v>
      </c>
      <c r="O37" s="363"/>
      <c r="P37" s="110"/>
      <c r="Q37" s="110">
        <v>2.15</v>
      </c>
      <c r="R37" s="110">
        <v>1.6</v>
      </c>
      <c r="S37" s="379"/>
      <c r="T37" s="342"/>
      <c r="U37" s="110">
        <v>5.29</v>
      </c>
      <c r="V37" s="161"/>
      <c r="W37" s="379"/>
    </row>
    <row r="38" spans="1:23" ht="12.75">
      <c r="A38" s="419" t="s">
        <v>442</v>
      </c>
      <c r="B38" s="271"/>
      <c r="C38" s="110">
        <v>4.45</v>
      </c>
      <c r="D38" s="110">
        <v>4.45</v>
      </c>
      <c r="E38" s="110">
        <v>4.45</v>
      </c>
      <c r="F38" s="110">
        <v>4.45</v>
      </c>
      <c r="G38" s="271"/>
      <c r="H38" s="2"/>
      <c r="I38" s="2">
        <v>6</v>
      </c>
      <c r="J38" s="313">
        <v>6</v>
      </c>
      <c r="K38" s="457"/>
      <c r="L38" s="457"/>
      <c r="M38" s="342">
        <v>4.45</v>
      </c>
      <c r="N38" s="250">
        <v>4.45</v>
      </c>
      <c r="O38" s="363">
        <v>6</v>
      </c>
      <c r="P38" s="110">
        <v>6</v>
      </c>
      <c r="Q38" s="110">
        <v>6</v>
      </c>
      <c r="R38" s="110">
        <v>6.95</v>
      </c>
      <c r="S38" s="391"/>
      <c r="T38" s="342">
        <v>5.5</v>
      </c>
      <c r="U38" s="110">
        <v>8.15</v>
      </c>
      <c r="V38" s="165"/>
      <c r="W38" s="391"/>
    </row>
    <row r="39" spans="1:23" ht="12.75">
      <c r="A39" s="410" t="s">
        <v>44</v>
      </c>
      <c r="B39" s="251"/>
      <c r="C39" s="110">
        <v>4.2</v>
      </c>
      <c r="D39" s="110">
        <v>4.2</v>
      </c>
      <c r="E39" s="110">
        <v>4.2</v>
      </c>
      <c r="F39" s="110">
        <v>4.2</v>
      </c>
      <c r="G39" s="251"/>
      <c r="H39" s="106"/>
      <c r="I39" s="106"/>
      <c r="J39" s="252"/>
      <c r="K39" s="179"/>
      <c r="L39" s="179"/>
      <c r="M39" s="342">
        <v>4.2</v>
      </c>
      <c r="N39" s="250">
        <v>4.2</v>
      </c>
      <c r="O39" s="342">
        <v>5.7</v>
      </c>
      <c r="P39" s="110">
        <v>5.7</v>
      </c>
      <c r="Q39" s="110">
        <v>5.7</v>
      </c>
      <c r="R39" s="110">
        <v>6.7</v>
      </c>
      <c r="S39" s="391"/>
      <c r="T39" s="342">
        <v>6.2</v>
      </c>
      <c r="U39" s="110">
        <v>6.7</v>
      </c>
      <c r="V39" s="165"/>
      <c r="W39" s="391"/>
    </row>
    <row r="40" spans="1:23" ht="12.75">
      <c r="A40" s="410" t="s">
        <v>45</v>
      </c>
      <c r="B40" s="251"/>
      <c r="C40" s="110">
        <v>9.8</v>
      </c>
      <c r="D40" s="110">
        <v>10.5</v>
      </c>
      <c r="E40" s="110">
        <v>9.8</v>
      </c>
      <c r="F40" s="110">
        <v>10.5</v>
      </c>
      <c r="G40" s="251"/>
      <c r="H40" s="106"/>
      <c r="I40" s="106"/>
      <c r="J40" s="252"/>
      <c r="K40" s="179"/>
      <c r="L40" s="179"/>
      <c r="M40" s="342">
        <v>9.8</v>
      </c>
      <c r="N40" s="250">
        <v>10.5</v>
      </c>
      <c r="O40" s="363"/>
      <c r="P40" s="110"/>
      <c r="Q40" s="110">
        <v>10.8</v>
      </c>
      <c r="R40" s="110">
        <v>16.6</v>
      </c>
      <c r="S40" s="379"/>
      <c r="T40" s="342">
        <v>15.4</v>
      </c>
      <c r="U40" s="110"/>
      <c r="V40" s="161"/>
      <c r="W40" s="379"/>
    </row>
    <row r="41" spans="1:23" ht="12.75">
      <c r="A41" s="411" t="s">
        <v>46</v>
      </c>
      <c r="B41" s="253"/>
      <c r="C41" s="121">
        <v>10.8</v>
      </c>
      <c r="D41" s="121">
        <v>11.5</v>
      </c>
      <c r="E41" s="121">
        <v>10.8</v>
      </c>
      <c r="F41" s="121">
        <v>11.5</v>
      </c>
      <c r="G41" s="253"/>
      <c r="H41" s="120"/>
      <c r="I41" s="120"/>
      <c r="J41" s="254"/>
      <c r="K41" s="458"/>
      <c r="L41" s="458"/>
      <c r="M41" s="343">
        <v>10.8</v>
      </c>
      <c r="N41" s="272">
        <v>11.5</v>
      </c>
      <c r="O41" s="387"/>
      <c r="P41" s="121"/>
      <c r="Q41" s="121">
        <v>10.8</v>
      </c>
      <c r="R41" s="121">
        <v>16.6</v>
      </c>
      <c r="S41" s="388"/>
      <c r="T41" s="343">
        <v>15.4</v>
      </c>
      <c r="U41" s="121"/>
      <c r="V41" s="164"/>
      <c r="W41" s="388"/>
    </row>
    <row r="42" spans="1:23" ht="12.75">
      <c r="A42" s="350"/>
      <c r="B42" s="251"/>
      <c r="C42" s="110"/>
      <c r="D42" s="110"/>
      <c r="E42" s="110"/>
      <c r="F42" s="110"/>
      <c r="G42" s="251"/>
      <c r="H42" s="106"/>
      <c r="I42" s="106"/>
      <c r="J42" s="252"/>
      <c r="K42" s="179"/>
      <c r="L42" s="179"/>
      <c r="M42" s="342"/>
      <c r="N42" s="250"/>
      <c r="O42" s="363"/>
      <c r="P42" s="110"/>
      <c r="Q42" s="110"/>
      <c r="R42" s="110"/>
      <c r="S42" s="379"/>
      <c r="T42" s="342"/>
      <c r="U42" s="110"/>
      <c r="V42" s="110"/>
      <c r="W42" s="379"/>
    </row>
    <row r="43" spans="1:23" ht="12.75">
      <c r="A43" s="350"/>
      <c r="B43" s="251"/>
      <c r="C43" s="110"/>
      <c r="D43" s="110"/>
      <c r="E43" s="110"/>
      <c r="F43" s="110"/>
      <c r="G43" s="251"/>
      <c r="H43" s="106"/>
      <c r="I43" s="106"/>
      <c r="J43" s="252"/>
      <c r="K43" s="179"/>
      <c r="L43" s="179"/>
      <c r="M43" s="342"/>
      <c r="N43" s="250"/>
      <c r="O43" s="363"/>
      <c r="P43" s="110"/>
      <c r="Q43" s="110"/>
      <c r="R43" s="110"/>
      <c r="S43" s="379"/>
      <c r="T43" s="342"/>
      <c r="U43" s="110"/>
      <c r="V43" s="110"/>
      <c r="W43" s="379"/>
    </row>
    <row r="44" spans="1:23" ht="12.75">
      <c r="A44" s="410"/>
      <c r="B44" s="251"/>
      <c r="C44" s="110"/>
      <c r="D44" s="110"/>
      <c r="E44" s="110"/>
      <c r="F44" s="110"/>
      <c r="G44" s="251"/>
      <c r="H44" s="106"/>
      <c r="I44" s="106"/>
      <c r="J44" s="252"/>
      <c r="K44" s="179"/>
      <c r="L44" s="179"/>
      <c r="M44" s="342"/>
      <c r="N44" s="250"/>
      <c r="O44" s="363"/>
      <c r="P44" s="110"/>
      <c r="Q44" s="110"/>
      <c r="R44" s="110"/>
      <c r="S44" s="379"/>
      <c r="T44" s="342"/>
      <c r="U44" s="110"/>
      <c r="V44" s="110"/>
      <c r="W44" s="379"/>
    </row>
    <row r="45" spans="1:23" ht="12.75">
      <c r="A45" s="412"/>
      <c r="B45" s="269"/>
      <c r="C45" s="436"/>
      <c r="D45" s="436"/>
      <c r="E45" s="436"/>
      <c r="F45" s="436"/>
      <c r="G45" s="412" t="s">
        <v>47</v>
      </c>
      <c r="H45" s="180"/>
      <c r="I45" s="180"/>
      <c r="J45" s="311"/>
      <c r="K45" s="180"/>
      <c r="L45" s="180"/>
      <c r="M45" s="437"/>
      <c r="N45" s="438"/>
      <c r="O45" s="361"/>
      <c r="P45" s="135"/>
      <c r="Q45" s="135"/>
      <c r="R45" s="135"/>
      <c r="S45" s="270"/>
      <c r="T45" s="361"/>
      <c r="U45" s="135"/>
      <c r="V45" s="135"/>
      <c r="W45" s="270"/>
    </row>
    <row r="46" spans="1:23" ht="12.75">
      <c r="A46" s="408" t="s">
        <v>150</v>
      </c>
      <c r="B46" s="247"/>
      <c r="C46" s="107">
        <v>0.3</v>
      </c>
      <c r="D46" s="107">
        <v>0.5</v>
      </c>
      <c r="E46" s="107">
        <v>0.3</v>
      </c>
      <c r="F46" s="107">
        <v>0.5</v>
      </c>
      <c r="G46" s="247"/>
      <c r="H46" s="117"/>
      <c r="I46" s="117"/>
      <c r="J46" s="312"/>
      <c r="K46" s="456"/>
      <c r="L46" s="456"/>
      <c r="M46" s="340">
        <v>0.3</v>
      </c>
      <c r="N46" s="248">
        <v>0.5</v>
      </c>
      <c r="O46" s="373"/>
      <c r="P46" s="107"/>
      <c r="Q46" s="107"/>
      <c r="R46" s="107"/>
      <c r="S46" s="390"/>
      <c r="T46" s="340"/>
      <c r="U46" s="107"/>
      <c r="V46" s="165"/>
      <c r="W46" s="390"/>
    </row>
    <row r="47" spans="1:23" ht="12.75">
      <c r="A47" s="411" t="s">
        <v>24</v>
      </c>
      <c r="B47" s="253"/>
      <c r="C47" s="116"/>
      <c r="D47" s="116"/>
      <c r="E47" s="116"/>
      <c r="F47" s="116"/>
      <c r="G47" s="253"/>
      <c r="H47" s="120"/>
      <c r="I47" s="120"/>
      <c r="J47" s="254"/>
      <c r="K47" s="458"/>
      <c r="L47" s="458"/>
      <c r="M47" s="360"/>
      <c r="N47" s="268"/>
      <c r="O47" s="363"/>
      <c r="P47" s="110"/>
      <c r="Q47" s="110"/>
      <c r="R47" s="110">
        <v>2.5</v>
      </c>
      <c r="S47" s="379"/>
      <c r="T47" s="342"/>
      <c r="U47" s="110"/>
      <c r="V47" s="161"/>
      <c r="W47" s="379"/>
    </row>
    <row r="48" spans="1:23" ht="25.5">
      <c r="A48" s="413" t="s">
        <v>478</v>
      </c>
      <c r="B48" s="257"/>
      <c r="C48" s="139"/>
      <c r="D48" s="139"/>
      <c r="E48" s="139"/>
      <c r="F48" s="139"/>
      <c r="G48" s="257"/>
      <c r="H48" s="178"/>
      <c r="I48" s="178"/>
      <c r="J48" s="315"/>
      <c r="K48" s="459"/>
      <c r="L48" s="459"/>
      <c r="M48" s="362"/>
      <c r="N48" s="274"/>
      <c r="O48" s="363"/>
      <c r="P48" s="107"/>
      <c r="Q48" s="110"/>
      <c r="R48" s="123"/>
      <c r="S48" s="379"/>
      <c r="T48" s="342"/>
      <c r="U48" s="110"/>
      <c r="V48" s="161"/>
      <c r="W48" s="379"/>
    </row>
    <row r="49" spans="1:23" ht="12.75">
      <c r="A49" s="419" t="s">
        <v>728</v>
      </c>
      <c r="B49" s="271"/>
      <c r="C49" s="110">
        <v>450</v>
      </c>
      <c r="D49" s="110"/>
      <c r="E49" s="110">
        <v>450</v>
      </c>
      <c r="F49" s="110"/>
      <c r="G49" s="271">
        <v>450</v>
      </c>
      <c r="H49" s="48"/>
      <c r="I49" s="48">
        <v>450</v>
      </c>
      <c r="J49" s="316"/>
      <c r="K49" s="457">
        <v>450</v>
      </c>
      <c r="L49" s="457"/>
      <c r="M49" s="342"/>
      <c r="N49" s="250"/>
      <c r="O49" s="363"/>
      <c r="P49" s="107">
        <v>700</v>
      </c>
      <c r="Q49" s="110"/>
      <c r="R49" s="123"/>
      <c r="S49" s="379"/>
      <c r="T49" s="342"/>
      <c r="U49" s="110">
        <v>700</v>
      </c>
      <c r="V49" s="161"/>
      <c r="W49" s="379"/>
    </row>
    <row r="50" spans="1:23" ht="12.75">
      <c r="A50" s="410" t="s">
        <v>404</v>
      </c>
      <c r="B50" s="251"/>
      <c r="C50" s="110">
        <v>1.3</v>
      </c>
      <c r="D50" s="110">
        <v>1.3</v>
      </c>
      <c r="E50" s="110">
        <v>1.3</v>
      </c>
      <c r="F50" s="110">
        <v>1.3</v>
      </c>
      <c r="G50" s="251"/>
      <c r="H50" s="106"/>
      <c r="I50" s="106"/>
      <c r="J50" s="252"/>
      <c r="K50" s="179"/>
      <c r="L50" s="179"/>
      <c r="M50" s="342">
        <v>1.3</v>
      </c>
      <c r="N50" s="250">
        <v>1.3</v>
      </c>
      <c r="O50" s="363"/>
      <c r="P50" s="110"/>
      <c r="Q50" s="110">
        <v>1.6</v>
      </c>
      <c r="R50" s="110">
        <v>1.9</v>
      </c>
      <c r="S50" s="379"/>
      <c r="T50" s="342">
        <v>1.6</v>
      </c>
      <c r="U50" s="110"/>
      <c r="V50" s="161"/>
      <c r="W50" s="379"/>
    </row>
    <row r="51" spans="1:23" ht="12.75">
      <c r="A51" s="420" t="s">
        <v>483</v>
      </c>
      <c r="B51" s="275"/>
      <c r="C51" s="110"/>
      <c r="D51" s="110"/>
      <c r="E51" s="110"/>
      <c r="F51" s="110"/>
      <c r="G51" s="275"/>
      <c r="H51" s="136"/>
      <c r="I51" s="136"/>
      <c r="J51" s="317"/>
      <c r="K51" s="460"/>
      <c r="L51" s="460"/>
      <c r="M51" s="342"/>
      <c r="N51" s="250"/>
      <c r="O51" s="363"/>
      <c r="P51" s="110"/>
      <c r="Q51" s="110"/>
      <c r="R51" s="110"/>
      <c r="S51" s="379"/>
      <c r="T51" s="342"/>
      <c r="U51" s="110"/>
      <c r="V51" s="161"/>
      <c r="W51" s="379"/>
    </row>
    <row r="52" spans="1:23" ht="12.75">
      <c r="A52" s="410" t="s">
        <v>52</v>
      </c>
      <c r="B52" s="251"/>
      <c r="C52" s="110">
        <v>1.5</v>
      </c>
      <c r="D52" s="110">
        <v>1.5</v>
      </c>
      <c r="E52" s="110">
        <v>1.5</v>
      </c>
      <c r="F52" s="110">
        <v>1.5</v>
      </c>
      <c r="G52" s="251"/>
      <c r="H52" s="106"/>
      <c r="I52" s="106"/>
      <c r="J52" s="252"/>
      <c r="K52" s="179"/>
      <c r="L52" s="179"/>
      <c r="M52" s="342">
        <v>1.5</v>
      </c>
      <c r="N52" s="250">
        <v>1.5</v>
      </c>
      <c r="O52" s="363"/>
      <c r="P52" s="110"/>
      <c r="Q52" s="110"/>
      <c r="R52" s="110"/>
      <c r="S52" s="379"/>
      <c r="T52" s="342"/>
      <c r="U52" s="110"/>
      <c r="V52" s="161"/>
      <c r="W52" s="379"/>
    </row>
    <row r="53" spans="1:23" ht="12.75">
      <c r="A53" s="410" t="s">
        <v>53</v>
      </c>
      <c r="B53" s="251"/>
      <c r="C53" s="110">
        <v>1.9</v>
      </c>
      <c r="D53" s="110">
        <v>1.9</v>
      </c>
      <c r="E53" s="110">
        <v>1.9</v>
      </c>
      <c r="F53" s="110">
        <v>1.9</v>
      </c>
      <c r="G53" s="251"/>
      <c r="H53" s="106"/>
      <c r="I53" s="106"/>
      <c r="J53" s="252">
        <v>5.43</v>
      </c>
      <c r="K53" s="252"/>
      <c r="L53" s="252">
        <v>5.43</v>
      </c>
      <c r="M53" s="342">
        <v>1.9</v>
      </c>
      <c r="N53" s="250">
        <v>1.9</v>
      </c>
      <c r="O53" s="363"/>
      <c r="P53" s="110"/>
      <c r="Q53" s="110"/>
      <c r="R53" s="110">
        <v>2.2</v>
      </c>
      <c r="S53" s="379"/>
      <c r="T53" s="342"/>
      <c r="U53" s="110"/>
      <c r="V53" s="161"/>
      <c r="W53" s="379"/>
    </row>
    <row r="54" spans="1:23" ht="12.75">
      <c r="A54" s="419" t="s">
        <v>54</v>
      </c>
      <c r="B54" s="271"/>
      <c r="C54" s="139"/>
      <c r="D54" s="139"/>
      <c r="E54" s="139"/>
      <c r="F54" s="139"/>
      <c r="G54" s="271"/>
      <c r="H54" s="2"/>
      <c r="I54" s="2"/>
      <c r="J54" s="313"/>
      <c r="K54" s="457"/>
      <c r="L54" s="457"/>
      <c r="M54" s="362"/>
      <c r="N54" s="274"/>
      <c r="O54" s="363"/>
      <c r="P54" s="110"/>
      <c r="Q54" s="110"/>
      <c r="R54" s="110"/>
      <c r="S54" s="379"/>
      <c r="T54" s="342"/>
      <c r="U54" s="110"/>
      <c r="V54" s="161"/>
      <c r="W54" s="379"/>
    </row>
    <row r="55" spans="1:23" ht="12.75">
      <c r="A55" s="419" t="s">
        <v>55</v>
      </c>
      <c r="B55" s="271"/>
      <c r="C55" s="139"/>
      <c r="D55" s="139"/>
      <c r="E55" s="139"/>
      <c r="F55" s="139"/>
      <c r="G55" s="271"/>
      <c r="H55" s="2"/>
      <c r="I55" s="2"/>
      <c r="J55" s="313"/>
      <c r="K55" s="457"/>
      <c r="L55" s="457"/>
      <c r="M55" s="362"/>
      <c r="N55" s="274"/>
      <c r="O55" s="363"/>
      <c r="P55" s="110"/>
      <c r="Q55" s="110"/>
      <c r="R55" s="110"/>
      <c r="S55" s="379"/>
      <c r="T55" s="342"/>
      <c r="U55" s="110"/>
      <c r="V55" s="161"/>
      <c r="W55" s="379"/>
    </row>
    <row r="56" spans="1:23" ht="12.75">
      <c r="A56" s="421" t="s">
        <v>56</v>
      </c>
      <c r="B56" s="276"/>
      <c r="C56" s="110"/>
      <c r="D56" s="110"/>
      <c r="E56" s="110"/>
      <c r="F56" s="110"/>
      <c r="G56" s="276"/>
      <c r="H56" s="17"/>
      <c r="I56" s="17"/>
      <c r="J56" s="318"/>
      <c r="K56" s="461"/>
      <c r="L56" s="461"/>
      <c r="M56" s="342"/>
      <c r="N56" s="250"/>
      <c r="O56" s="363"/>
      <c r="P56" s="110"/>
      <c r="Q56" s="110"/>
      <c r="R56" s="110"/>
      <c r="S56" s="379"/>
      <c r="T56" s="342"/>
      <c r="U56" s="110"/>
      <c r="V56" s="161"/>
      <c r="W56" s="379"/>
    </row>
    <row r="57" spans="1:23" ht="12.75">
      <c r="A57" s="410" t="s">
        <v>57</v>
      </c>
      <c r="B57" s="251"/>
      <c r="C57" s="110">
        <v>1.3</v>
      </c>
      <c r="D57" s="110">
        <v>1.3</v>
      </c>
      <c r="E57" s="110">
        <v>1.3</v>
      </c>
      <c r="F57" s="110">
        <v>1.3</v>
      </c>
      <c r="G57" s="251"/>
      <c r="H57" s="106"/>
      <c r="I57" s="106"/>
      <c r="J57" s="252"/>
      <c r="K57" s="179"/>
      <c r="L57" s="179"/>
      <c r="M57" s="342">
        <v>1.3</v>
      </c>
      <c r="N57" s="250">
        <v>1.3</v>
      </c>
      <c r="O57" s="363"/>
      <c r="P57" s="110"/>
      <c r="Q57" s="110"/>
      <c r="R57" s="110"/>
      <c r="S57" s="379"/>
      <c r="T57" s="342"/>
      <c r="U57" s="110"/>
      <c r="V57" s="161"/>
      <c r="W57" s="379"/>
    </row>
    <row r="58" spans="1:23" ht="12.75">
      <c r="A58" s="120" t="s">
        <v>617</v>
      </c>
      <c r="B58" s="253"/>
      <c r="C58" s="110">
        <v>1</v>
      </c>
      <c r="D58" s="110">
        <v>1</v>
      </c>
      <c r="E58" s="110">
        <v>1</v>
      </c>
      <c r="F58" s="110"/>
      <c r="G58" s="253"/>
      <c r="H58" s="120"/>
      <c r="I58" s="120">
        <v>1</v>
      </c>
      <c r="J58" s="254">
        <v>1</v>
      </c>
      <c r="K58" s="458"/>
      <c r="L58" s="458">
        <v>1</v>
      </c>
      <c r="M58" s="342">
        <v>1</v>
      </c>
      <c r="N58" s="250">
        <v>1</v>
      </c>
      <c r="O58" s="387"/>
      <c r="P58" s="121"/>
      <c r="Q58" s="121"/>
      <c r="R58" s="121"/>
      <c r="S58" s="388"/>
      <c r="T58" s="343"/>
      <c r="U58" s="121"/>
      <c r="V58" s="164"/>
      <c r="W58" s="388"/>
    </row>
    <row r="59" spans="1:23" ht="27" customHeight="1">
      <c r="A59" s="412"/>
      <c r="B59" s="273"/>
      <c r="C59" s="169"/>
      <c r="D59" s="169"/>
      <c r="E59" s="169"/>
      <c r="F59" s="169"/>
      <c r="G59" s="412" t="s">
        <v>58</v>
      </c>
      <c r="H59" s="42"/>
      <c r="I59" s="42"/>
      <c r="J59" s="314"/>
      <c r="K59" s="42"/>
      <c r="L59" s="42"/>
      <c r="M59" s="280"/>
      <c r="N59" s="243"/>
      <c r="O59" s="286"/>
      <c r="P59" s="134"/>
      <c r="Q59" s="134"/>
      <c r="R59" s="134"/>
      <c r="S59" s="279"/>
      <c r="T59" s="286"/>
      <c r="U59" s="134"/>
      <c r="V59" s="134"/>
      <c r="W59" s="279"/>
    </row>
    <row r="60" spans="1:23" ht="12.75">
      <c r="A60" s="408" t="s">
        <v>197</v>
      </c>
      <c r="B60" s="247"/>
      <c r="C60" s="107">
        <v>0.5</v>
      </c>
      <c r="D60" s="107">
        <v>0.6</v>
      </c>
      <c r="E60" s="107">
        <v>0.5</v>
      </c>
      <c r="F60" s="107">
        <v>0.6</v>
      </c>
      <c r="G60" s="251"/>
      <c r="H60" s="106"/>
      <c r="I60" s="106">
        <v>0.57</v>
      </c>
      <c r="J60" s="252"/>
      <c r="K60" s="456"/>
      <c r="L60" s="456"/>
      <c r="M60" s="340">
        <v>0.5</v>
      </c>
      <c r="N60" s="248">
        <v>0.6</v>
      </c>
      <c r="O60" s="373"/>
      <c r="P60" s="107"/>
      <c r="Q60" s="107" t="s">
        <v>170</v>
      </c>
      <c r="R60" s="107">
        <v>0.6</v>
      </c>
      <c r="S60" s="390"/>
      <c r="T60" s="340">
        <v>0.7</v>
      </c>
      <c r="U60" s="107"/>
      <c r="V60" s="165"/>
      <c r="W60" s="390"/>
    </row>
    <row r="61" spans="1:23" ht="12.75">
      <c r="A61" s="408" t="s">
        <v>642</v>
      </c>
      <c r="B61" s="247"/>
      <c r="C61" s="107"/>
      <c r="D61" s="107"/>
      <c r="E61" s="107"/>
      <c r="F61" s="107"/>
      <c r="G61" s="251"/>
      <c r="H61" s="106"/>
      <c r="I61" s="106"/>
      <c r="J61" s="252"/>
      <c r="K61" s="456"/>
      <c r="L61" s="456"/>
      <c r="M61" s="340"/>
      <c r="N61" s="248"/>
      <c r="O61" s="373"/>
      <c r="P61" s="107"/>
      <c r="Q61" s="107"/>
      <c r="R61" s="107"/>
      <c r="S61" s="390"/>
      <c r="T61" s="340"/>
      <c r="U61" s="107"/>
      <c r="V61" s="165"/>
      <c r="W61" s="390"/>
    </row>
    <row r="62" spans="1:23" ht="12.75">
      <c r="A62" s="410" t="s">
        <v>198</v>
      </c>
      <c r="B62" s="251"/>
      <c r="C62" s="110">
        <v>0.4</v>
      </c>
      <c r="D62" s="110">
        <v>0.4</v>
      </c>
      <c r="E62" s="110">
        <v>0.4</v>
      </c>
      <c r="F62" s="110">
        <v>0.4</v>
      </c>
      <c r="G62" s="251"/>
      <c r="H62" s="106"/>
      <c r="I62" s="106"/>
      <c r="J62" s="252"/>
      <c r="K62" s="179"/>
      <c r="L62" s="179"/>
      <c r="M62" s="342">
        <v>0.4</v>
      </c>
      <c r="N62" s="250">
        <v>0.4</v>
      </c>
      <c r="O62" s="363"/>
      <c r="P62" s="110"/>
      <c r="Q62" s="110">
        <v>0.7</v>
      </c>
      <c r="R62" s="110">
        <v>0.7</v>
      </c>
      <c r="S62" s="379"/>
      <c r="T62" s="342">
        <v>0.8</v>
      </c>
      <c r="U62" s="110"/>
      <c r="V62" s="161"/>
      <c r="W62" s="379"/>
    </row>
    <row r="63" spans="1:23" ht="12.75">
      <c r="A63" s="410" t="s">
        <v>199</v>
      </c>
      <c r="B63" s="251"/>
      <c r="C63" s="110">
        <v>0.3</v>
      </c>
      <c r="D63" s="110">
        <v>0.4</v>
      </c>
      <c r="E63" s="110">
        <v>0.3</v>
      </c>
      <c r="F63" s="110">
        <v>0.4</v>
      </c>
      <c r="G63" s="251"/>
      <c r="H63" s="106"/>
      <c r="I63" s="106"/>
      <c r="J63" s="252"/>
      <c r="K63" s="179"/>
      <c r="L63" s="179"/>
      <c r="M63" s="342">
        <v>0.3</v>
      </c>
      <c r="N63" s="250">
        <v>0.4</v>
      </c>
      <c r="O63" s="363"/>
      <c r="P63" s="110"/>
      <c r="Q63" s="110">
        <v>0.8</v>
      </c>
      <c r="R63" s="110">
        <v>0.8</v>
      </c>
      <c r="S63" s="379"/>
      <c r="T63" s="342">
        <v>0.8</v>
      </c>
      <c r="U63" s="110"/>
      <c r="V63" s="161"/>
      <c r="W63" s="379"/>
    </row>
    <row r="64" spans="1:23" ht="12.75">
      <c r="A64" s="410" t="s">
        <v>200</v>
      </c>
      <c r="B64" s="251"/>
      <c r="C64" s="110" t="s">
        <v>152</v>
      </c>
      <c r="D64" s="110" t="s">
        <v>152</v>
      </c>
      <c r="E64" s="110" t="s">
        <v>152</v>
      </c>
      <c r="F64" s="110" t="s">
        <v>152</v>
      </c>
      <c r="G64" s="251"/>
      <c r="H64" s="106"/>
      <c r="I64" s="106"/>
      <c r="J64" s="252"/>
      <c r="K64" s="179"/>
      <c r="L64" s="179"/>
      <c r="M64" s="342" t="s">
        <v>152</v>
      </c>
      <c r="N64" s="250" t="s">
        <v>152</v>
      </c>
      <c r="O64" s="363"/>
      <c r="P64" s="110"/>
      <c r="Q64" s="110">
        <v>0.8</v>
      </c>
      <c r="R64" s="110">
        <v>0.8</v>
      </c>
      <c r="S64" s="379"/>
      <c r="T64" s="342">
        <v>0.8</v>
      </c>
      <c r="U64" s="110"/>
      <c r="V64" s="161"/>
      <c r="W64" s="379"/>
    </row>
    <row r="65" spans="1:23" ht="12.75">
      <c r="A65" s="410" t="s">
        <v>457</v>
      </c>
      <c r="B65" s="251"/>
      <c r="C65" s="110">
        <v>0.58</v>
      </c>
      <c r="D65" s="110">
        <v>0.78</v>
      </c>
      <c r="E65" s="110">
        <v>0.58</v>
      </c>
      <c r="F65" s="110">
        <v>0.78</v>
      </c>
      <c r="G65" s="251"/>
      <c r="H65" s="106"/>
      <c r="I65" s="106"/>
      <c r="J65" s="252"/>
      <c r="K65" s="179"/>
      <c r="L65" s="179"/>
      <c r="M65" s="342">
        <v>0.58</v>
      </c>
      <c r="N65" s="250">
        <v>0.78</v>
      </c>
      <c r="O65" s="363"/>
      <c r="P65" s="110"/>
      <c r="Q65" s="110">
        <v>0.8</v>
      </c>
      <c r="R65" s="110">
        <v>0.8</v>
      </c>
      <c r="S65" s="379"/>
      <c r="T65" s="342">
        <v>0.9</v>
      </c>
      <c r="U65" s="110"/>
      <c r="V65" s="161"/>
      <c r="W65" s="379"/>
    </row>
    <row r="66" spans="1:23" ht="12.75">
      <c r="A66" s="410" t="s">
        <v>202</v>
      </c>
      <c r="B66" s="251"/>
      <c r="C66" s="110">
        <v>1.5</v>
      </c>
      <c r="D66" s="110">
        <v>1.5</v>
      </c>
      <c r="E66" s="110">
        <v>1.5</v>
      </c>
      <c r="F66" s="110">
        <v>1.5</v>
      </c>
      <c r="G66" s="251"/>
      <c r="H66" s="106"/>
      <c r="I66" s="106"/>
      <c r="J66" s="252"/>
      <c r="K66" s="179"/>
      <c r="L66" s="179"/>
      <c r="M66" s="342">
        <v>1.5</v>
      </c>
      <c r="N66" s="250">
        <v>1.5</v>
      </c>
      <c r="O66" s="363"/>
      <c r="P66" s="110"/>
      <c r="Q66" s="110">
        <v>1.2</v>
      </c>
      <c r="R66" s="110">
        <v>1.2</v>
      </c>
      <c r="S66" s="379"/>
      <c r="T66" s="342">
        <v>1.3</v>
      </c>
      <c r="U66" s="110"/>
      <c r="V66" s="161"/>
      <c r="W66" s="379"/>
    </row>
    <row r="67" spans="1:23" ht="12.75">
      <c r="A67" s="410" t="s">
        <v>456</v>
      </c>
      <c r="B67" s="251"/>
      <c r="C67" s="110">
        <v>0.2</v>
      </c>
      <c r="D67" s="110">
        <v>0.2</v>
      </c>
      <c r="E67" s="110">
        <v>0.2</v>
      </c>
      <c r="F67" s="110">
        <v>0.2</v>
      </c>
      <c r="G67" s="251"/>
      <c r="H67" s="106"/>
      <c r="I67" s="106"/>
      <c r="J67" s="252"/>
      <c r="K67" s="179"/>
      <c r="L67" s="179"/>
      <c r="M67" s="342">
        <v>0.2</v>
      </c>
      <c r="N67" s="250">
        <v>0.2</v>
      </c>
      <c r="O67" s="363"/>
      <c r="P67" s="110"/>
      <c r="Q67" s="110">
        <v>0.4</v>
      </c>
      <c r="R67" s="110">
        <v>0.4</v>
      </c>
      <c r="S67" s="379"/>
      <c r="T67" s="342">
        <v>0.6</v>
      </c>
      <c r="U67" s="110"/>
      <c r="V67" s="161"/>
      <c r="W67" s="379"/>
    </row>
    <row r="68" spans="1:23" ht="12.75" customHeight="1">
      <c r="A68" s="410" t="s">
        <v>204</v>
      </c>
      <c r="B68" s="251"/>
      <c r="C68" s="110"/>
      <c r="D68" s="110"/>
      <c r="E68" s="110"/>
      <c r="F68" s="110"/>
      <c r="G68" s="251"/>
      <c r="H68" s="106"/>
      <c r="I68" s="106"/>
      <c r="J68" s="252"/>
      <c r="K68" s="179"/>
      <c r="L68" s="179"/>
      <c r="M68" s="342"/>
      <c r="N68" s="250"/>
      <c r="O68" s="363"/>
      <c r="P68" s="110"/>
      <c r="Q68" s="110"/>
      <c r="R68" s="110"/>
      <c r="S68" s="379"/>
      <c r="T68" s="342"/>
      <c r="U68" s="110"/>
      <c r="V68" s="161"/>
      <c r="W68" s="379"/>
    </row>
    <row r="69" spans="1:23" ht="12.75">
      <c r="A69" s="410" t="s">
        <v>205</v>
      </c>
      <c r="B69" s="251"/>
      <c r="C69" s="110">
        <v>0.4</v>
      </c>
      <c r="D69" s="110">
        <v>0.4</v>
      </c>
      <c r="E69" s="110">
        <v>0.4</v>
      </c>
      <c r="F69" s="110">
        <v>0.4</v>
      </c>
      <c r="G69" s="253"/>
      <c r="H69" s="120"/>
      <c r="I69" s="120"/>
      <c r="J69" s="254"/>
      <c r="K69" s="458"/>
      <c r="L69" s="458"/>
      <c r="M69" s="342">
        <v>0.4</v>
      </c>
      <c r="N69" s="250">
        <v>0.4</v>
      </c>
      <c r="O69" s="363"/>
      <c r="P69" s="110"/>
      <c r="Q69" s="110">
        <v>0.6</v>
      </c>
      <c r="R69" s="110">
        <v>0.6</v>
      </c>
      <c r="S69" s="379"/>
      <c r="T69" s="342">
        <v>0.6</v>
      </c>
      <c r="U69" s="110"/>
      <c r="V69" s="161"/>
      <c r="W69" s="379"/>
    </row>
    <row r="70" spans="1:23" ht="15.75">
      <c r="A70" s="410" t="s">
        <v>206</v>
      </c>
      <c r="B70" s="251"/>
      <c r="C70" s="110" t="s">
        <v>152</v>
      </c>
      <c r="D70" s="110" t="s">
        <v>152</v>
      </c>
      <c r="E70" s="110" t="s">
        <v>152</v>
      </c>
      <c r="F70" s="110" t="s">
        <v>152</v>
      </c>
      <c r="G70" s="349"/>
      <c r="H70" s="203"/>
      <c r="I70" s="203"/>
      <c r="J70" s="319"/>
      <c r="K70" s="204"/>
      <c r="L70" s="204"/>
      <c r="M70" s="342" t="s">
        <v>152</v>
      </c>
      <c r="N70" s="250" t="s">
        <v>152</v>
      </c>
      <c r="O70" s="363"/>
      <c r="P70" s="110"/>
      <c r="Q70" s="110">
        <v>0.6</v>
      </c>
      <c r="R70" s="110">
        <v>0.8</v>
      </c>
      <c r="S70" s="379"/>
      <c r="T70" s="342">
        <v>0.9</v>
      </c>
      <c r="U70" s="110"/>
      <c r="V70" s="161"/>
      <c r="W70" s="379"/>
    </row>
    <row r="71" spans="1:23" ht="12.75">
      <c r="A71" s="411" t="s">
        <v>619</v>
      </c>
      <c r="B71" s="253"/>
      <c r="C71" s="121"/>
      <c r="D71" s="121"/>
      <c r="E71" s="121"/>
      <c r="F71" s="121"/>
      <c r="G71" s="255"/>
      <c r="H71" s="40"/>
      <c r="I71" s="40"/>
      <c r="J71" s="256"/>
      <c r="K71" s="72"/>
      <c r="L71" s="72"/>
      <c r="M71" s="343"/>
      <c r="N71" s="272"/>
      <c r="O71" s="387"/>
      <c r="P71" s="121"/>
      <c r="Q71" s="121"/>
      <c r="R71" s="121"/>
      <c r="S71" s="388"/>
      <c r="T71" s="343"/>
      <c r="U71" s="121"/>
      <c r="V71" s="164"/>
      <c r="W71" s="388"/>
    </row>
    <row r="72" spans="1:23" ht="28.5" customHeight="1">
      <c r="A72" s="422"/>
      <c r="B72" s="277"/>
      <c r="C72" s="137"/>
      <c r="D72" s="137"/>
      <c r="E72" s="137"/>
      <c r="F72" s="137"/>
      <c r="G72" s="422" t="s">
        <v>59</v>
      </c>
      <c r="H72" s="169"/>
      <c r="I72" s="169"/>
      <c r="J72" s="243"/>
      <c r="K72" s="206"/>
      <c r="L72" s="206"/>
      <c r="M72" s="306"/>
      <c r="N72" s="278"/>
      <c r="O72" s="306"/>
      <c r="P72" s="137"/>
      <c r="Q72" s="137"/>
      <c r="R72" s="137"/>
      <c r="S72" s="278"/>
      <c r="T72" s="306"/>
      <c r="U72" s="137"/>
      <c r="V72" s="137"/>
      <c r="W72" s="278"/>
    </row>
    <row r="73" spans="1:23" ht="12.75">
      <c r="A73" s="412"/>
      <c r="B73" s="273"/>
      <c r="C73" s="134"/>
      <c r="D73" s="134"/>
      <c r="E73" s="134"/>
      <c r="F73" s="134"/>
      <c r="G73" s="412" t="s">
        <v>60</v>
      </c>
      <c r="H73" s="169"/>
      <c r="I73" s="169"/>
      <c r="J73" s="243"/>
      <c r="K73" s="169"/>
      <c r="L73" s="169"/>
      <c r="M73" s="286"/>
      <c r="N73" s="279"/>
      <c r="O73" s="286"/>
      <c r="P73" s="134"/>
      <c r="Q73" s="134"/>
      <c r="R73" s="134"/>
      <c r="S73" s="279"/>
      <c r="T73" s="286"/>
      <c r="U73" s="134"/>
      <c r="V73" s="134"/>
      <c r="W73" s="279"/>
    </row>
    <row r="74" spans="1:23" ht="12.75">
      <c r="A74" s="408" t="s">
        <v>211</v>
      </c>
      <c r="B74" s="247"/>
      <c r="C74" s="107">
        <v>0.35</v>
      </c>
      <c r="D74" s="107">
        <v>0.35</v>
      </c>
      <c r="E74" s="107">
        <v>0.35</v>
      </c>
      <c r="F74" s="107">
        <v>0.35</v>
      </c>
      <c r="G74" s="271"/>
      <c r="H74" s="2"/>
      <c r="I74" s="2"/>
      <c r="J74" s="313"/>
      <c r="K74" s="462"/>
      <c r="L74" s="462"/>
      <c r="M74" s="340">
        <v>0.35</v>
      </c>
      <c r="N74" s="248">
        <v>0.35</v>
      </c>
      <c r="O74" s="373"/>
      <c r="P74" s="107"/>
      <c r="Q74" s="107">
        <v>0.35</v>
      </c>
      <c r="R74" s="107">
        <v>0.4</v>
      </c>
      <c r="S74" s="390"/>
      <c r="T74" s="340">
        <v>0.5</v>
      </c>
      <c r="U74" s="107"/>
      <c r="V74" s="165"/>
      <c r="W74" s="390"/>
    </row>
    <row r="75" spans="1:23" ht="12.75">
      <c r="A75" s="410" t="s">
        <v>207</v>
      </c>
      <c r="B75" s="251"/>
      <c r="C75" s="110">
        <v>3.35</v>
      </c>
      <c r="D75" s="110">
        <v>4.2</v>
      </c>
      <c r="E75" s="110">
        <v>3.35</v>
      </c>
      <c r="F75" s="110">
        <v>4.2</v>
      </c>
      <c r="G75" s="251"/>
      <c r="H75" s="106"/>
      <c r="I75" s="106"/>
      <c r="J75" s="252"/>
      <c r="K75" s="179"/>
      <c r="L75" s="179"/>
      <c r="M75" s="342">
        <v>3.35</v>
      </c>
      <c r="N75" s="250">
        <v>4.2</v>
      </c>
      <c r="O75" s="363"/>
      <c r="P75" s="110"/>
      <c r="Q75" s="110"/>
      <c r="R75" s="110"/>
      <c r="S75" s="379"/>
      <c r="T75" s="342"/>
      <c r="U75" s="110"/>
      <c r="V75" s="161"/>
      <c r="W75" s="379"/>
    </row>
    <row r="76" spans="1:23" ht="12.75">
      <c r="A76" s="419" t="s">
        <v>475</v>
      </c>
      <c r="B76" s="271"/>
      <c r="C76" s="110"/>
      <c r="D76" s="110"/>
      <c r="E76" s="110"/>
      <c r="F76" s="110"/>
      <c r="G76" s="251"/>
      <c r="H76" s="106"/>
      <c r="I76" s="106"/>
      <c r="J76" s="252"/>
      <c r="K76" s="179"/>
      <c r="L76" s="179"/>
      <c r="M76" s="342"/>
      <c r="N76" s="250"/>
      <c r="O76" s="363"/>
      <c r="P76" s="110"/>
      <c r="Q76" s="110"/>
      <c r="R76" s="110"/>
      <c r="S76" s="379"/>
      <c r="T76" s="342"/>
      <c r="U76" s="110"/>
      <c r="V76" s="161"/>
      <c r="W76" s="379"/>
    </row>
    <row r="77" spans="1:23" ht="12.75">
      <c r="A77" s="410" t="s">
        <v>208</v>
      </c>
      <c r="B77" s="251"/>
      <c r="C77" s="110">
        <v>0.5</v>
      </c>
      <c r="D77" s="110">
        <v>0.5</v>
      </c>
      <c r="E77" s="110">
        <v>0.5</v>
      </c>
      <c r="F77" s="110">
        <v>0.5</v>
      </c>
      <c r="G77" s="251"/>
      <c r="H77" s="106"/>
      <c r="I77" s="106"/>
      <c r="J77" s="252"/>
      <c r="K77" s="179"/>
      <c r="L77" s="179"/>
      <c r="M77" s="342">
        <v>0.5</v>
      </c>
      <c r="N77" s="250">
        <v>0.5</v>
      </c>
      <c r="O77" s="363"/>
      <c r="P77" s="110"/>
      <c r="Q77" s="110">
        <v>0.8</v>
      </c>
      <c r="R77" s="110">
        <v>0.8</v>
      </c>
      <c r="S77" s="379"/>
      <c r="T77" s="342">
        <v>0.8</v>
      </c>
      <c r="U77" s="110"/>
      <c r="V77" s="161"/>
      <c r="W77" s="379"/>
    </row>
    <row r="78" spans="1:23" ht="12.75">
      <c r="A78" s="410" t="s">
        <v>209</v>
      </c>
      <c r="B78" s="251"/>
      <c r="C78" s="110">
        <v>0.35</v>
      </c>
      <c r="D78" s="110">
        <v>0.35</v>
      </c>
      <c r="E78" s="110">
        <v>0.35</v>
      </c>
      <c r="F78" s="110">
        <v>0.35</v>
      </c>
      <c r="G78" s="253"/>
      <c r="H78" s="120"/>
      <c r="I78" s="120"/>
      <c r="J78" s="254"/>
      <c r="K78" s="458"/>
      <c r="L78" s="458"/>
      <c r="M78" s="342">
        <v>0.35</v>
      </c>
      <c r="N78" s="250">
        <v>0.35</v>
      </c>
      <c r="O78" s="363"/>
      <c r="P78" s="110"/>
      <c r="Q78" s="110"/>
      <c r="R78" s="110"/>
      <c r="S78" s="379"/>
      <c r="T78" s="342"/>
      <c r="U78" s="110"/>
      <c r="V78" s="161"/>
      <c r="W78" s="379"/>
    </row>
    <row r="79" spans="1:23" ht="12.75">
      <c r="A79" s="410" t="s">
        <v>210</v>
      </c>
      <c r="B79" s="251"/>
      <c r="C79" s="110">
        <v>1.5</v>
      </c>
      <c r="D79" s="110">
        <v>1.5</v>
      </c>
      <c r="E79" s="110">
        <v>1.5</v>
      </c>
      <c r="F79" s="110">
        <v>1.5</v>
      </c>
      <c r="G79" s="255"/>
      <c r="H79" s="40"/>
      <c r="I79" s="40"/>
      <c r="J79" s="256"/>
      <c r="K79" s="42"/>
      <c r="L79" s="42"/>
      <c r="M79" s="342">
        <v>1.5</v>
      </c>
      <c r="N79" s="250">
        <v>1.5</v>
      </c>
      <c r="O79" s="363"/>
      <c r="P79" s="110"/>
      <c r="Q79" s="110">
        <v>1.1</v>
      </c>
      <c r="R79" s="110">
        <v>1.1</v>
      </c>
      <c r="S79" s="379"/>
      <c r="T79" s="342">
        <v>1.1</v>
      </c>
      <c r="U79" s="110"/>
      <c r="V79" s="161"/>
      <c r="W79" s="379"/>
    </row>
    <row r="80" spans="1:23" ht="12.75">
      <c r="A80" s="411"/>
      <c r="B80" s="253"/>
      <c r="C80" s="121"/>
      <c r="D80" s="121"/>
      <c r="E80" s="121"/>
      <c r="F80" s="121"/>
      <c r="G80" s="247"/>
      <c r="H80" s="117"/>
      <c r="I80" s="117"/>
      <c r="J80" s="312"/>
      <c r="K80" s="210"/>
      <c r="L80" s="210"/>
      <c r="M80" s="343"/>
      <c r="N80" s="272"/>
      <c r="O80" s="387"/>
      <c r="P80" s="121"/>
      <c r="Q80" s="121"/>
      <c r="R80" s="121"/>
      <c r="S80" s="388"/>
      <c r="T80" s="343"/>
      <c r="U80" s="121"/>
      <c r="V80" s="164"/>
      <c r="W80" s="388"/>
    </row>
    <row r="81" spans="1:23" ht="12.75">
      <c r="A81" s="412"/>
      <c r="B81" s="273"/>
      <c r="C81" s="134"/>
      <c r="D81" s="134"/>
      <c r="E81" s="134"/>
      <c r="F81" s="134"/>
      <c r="G81" s="412" t="s">
        <v>61</v>
      </c>
      <c r="H81" s="169"/>
      <c r="I81" s="169"/>
      <c r="J81" s="243"/>
      <c r="K81" s="169"/>
      <c r="L81" s="169"/>
      <c r="M81" s="286"/>
      <c r="N81" s="279"/>
      <c r="O81" s="286"/>
      <c r="P81" s="134"/>
      <c r="Q81" s="134"/>
      <c r="R81" s="134"/>
      <c r="S81" s="279"/>
      <c r="T81" s="286"/>
      <c r="U81" s="134"/>
      <c r="V81" s="134"/>
      <c r="W81" s="279"/>
    </row>
    <row r="82" spans="1:23" ht="12.75">
      <c r="A82" s="408" t="s">
        <v>213</v>
      </c>
      <c r="B82" s="247"/>
      <c r="C82" s="107">
        <v>0.6</v>
      </c>
      <c r="D82" s="107"/>
      <c r="E82" s="107">
        <v>0.6</v>
      </c>
      <c r="F82" s="107"/>
      <c r="G82" s="251"/>
      <c r="H82" s="106"/>
      <c r="I82" s="106"/>
      <c r="J82" s="252"/>
      <c r="K82" s="456"/>
      <c r="L82" s="456"/>
      <c r="M82" s="340">
        <v>0.6</v>
      </c>
      <c r="N82" s="248"/>
      <c r="O82" s="373"/>
      <c r="P82" s="107"/>
      <c r="Q82" s="107"/>
      <c r="R82" s="107"/>
      <c r="S82" s="390"/>
      <c r="T82" s="340"/>
      <c r="U82" s="107"/>
      <c r="V82" s="165"/>
      <c r="W82" s="390"/>
    </row>
    <row r="83" spans="1:23" ht="12.75">
      <c r="A83" s="410" t="s">
        <v>62</v>
      </c>
      <c r="B83" s="251"/>
      <c r="C83" s="110">
        <v>0.4</v>
      </c>
      <c r="D83" s="110"/>
      <c r="E83" s="110">
        <v>0.4</v>
      </c>
      <c r="F83" s="110"/>
      <c r="G83" s="251"/>
      <c r="H83" s="106"/>
      <c r="I83" s="106"/>
      <c r="J83" s="252"/>
      <c r="K83" s="179"/>
      <c r="L83" s="179"/>
      <c r="M83" s="342">
        <v>0.4</v>
      </c>
      <c r="N83" s="250"/>
      <c r="O83" s="363"/>
      <c r="P83" s="110"/>
      <c r="Q83" s="110"/>
      <c r="R83" s="110"/>
      <c r="S83" s="379"/>
      <c r="T83" s="342"/>
      <c r="U83" s="110"/>
      <c r="V83" s="161"/>
      <c r="W83" s="379"/>
    </row>
    <row r="84" spans="1:23" ht="12.75">
      <c r="A84" s="410" t="s">
        <v>63</v>
      </c>
      <c r="B84" s="251"/>
      <c r="C84" s="110">
        <v>0.7</v>
      </c>
      <c r="D84" s="110"/>
      <c r="E84" s="110">
        <v>0.7</v>
      </c>
      <c r="F84" s="110"/>
      <c r="G84" s="253"/>
      <c r="H84" s="120"/>
      <c r="I84" s="120"/>
      <c r="J84" s="254"/>
      <c r="K84" s="458"/>
      <c r="L84" s="458"/>
      <c r="M84" s="342">
        <v>0.7</v>
      </c>
      <c r="N84" s="250"/>
      <c r="O84" s="363"/>
      <c r="P84" s="110"/>
      <c r="Q84" s="110"/>
      <c r="R84" s="110"/>
      <c r="S84" s="379"/>
      <c r="T84" s="342"/>
      <c r="U84" s="110"/>
      <c r="V84" s="161"/>
      <c r="W84" s="379"/>
    </row>
    <row r="85" spans="1:23" ht="12.75">
      <c r="A85" s="410" t="s">
        <v>64</v>
      </c>
      <c r="B85" s="251"/>
      <c r="C85" s="110">
        <v>0.5</v>
      </c>
      <c r="D85" s="110"/>
      <c r="E85" s="110">
        <v>0.5</v>
      </c>
      <c r="F85" s="110"/>
      <c r="G85" s="255"/>
      <c r="H85" s="40"/>
      <c r="I85" s="40"/>
      <c r="J85" s="256"/>
      <c r="K85" s="42"/>
      <c r="L85" s="42"/>
      <c r="M85" s="342">
        <v>0.5</v>
      </c>
      <c r="N85" s="250"/>
      <c r="O85" s="363"/>
      <c r="P85" s="110"/>
      <c r="Q85" s="110"/>
      <c r="R85" s="110"/>
      <c r="S85" s="379"/>
      <c r="T85" s="342"/>
      <c r="U85" s="110"/>
      <c r="V85" s="110"/>
      <c r="W85" s="379"/>
    </row>
    <row r="86" spans="1:23" ht="12.75">
      <c r="A86" s="412"/>
      <c r="B86" s="280"/>
      <c r="C86" s="134"/>
      <c r="D86" s="134"/>
      <c r="E86" s="134"/>
      <c r="F86" s="134"/>
      <c r="G86" s="412" t="s">
        <v>158</v>
      </c>
      <c r="H86" s="169"/>
      <c r="I86" s="169"/>
      <c r="J86" s="243"/>
      <c r="K86" s="169"/>
      <c r="L86" s="169"/>
      <c r="M86" s="286"/>
      <c r="N86" s="279"/>
      <c r="O86" s="286"/>
      <c r="P86" s="134"/>
      <c r="Q86" s="134"/>
      <c r="R86" s="134"/>
      <c r="S86" s="279"/>
      <c r="T86" s="286"/>
      <c r="U86" s="134"/>
      <c r="V86" s="134"/>
      <c r="W86" s="279"/>
    </row>
    <row r="87" spans="1:23" ht="12.75">
      <c r="A87" s="408" t="s">
        <v>214</v>
      </c>
      <c r="B87" s="273"/>
      <c r="C87" s="107">
        <v>0.4</v>
      </c>
      <c r="D87" s="107">
        <v>0.4</v>
      </c>
      <c r="E87" s="107">
        <v>0.4</v>
      </c>
      <c r="F87" s="107">
        <v>0.4</v>
      </c>
      <c r="G87" s="251"/>
      <c r="H87" s="106"/>
      <c r="I87" s="106"/>
      <c r="J87" s="252"/>
      <c r="K87" s="456"/>
      <c r="L87" s="456"/>
      <c r="M87" s="340">
        <v>0.4</v>
      </c>
      <c r="N87" s="248">
        <v>0.4</v>
      </c>
      <c r="O87" s="373"/>
      <c r="P87" s="107"/>
      <c r="Q87" s="107">
        <v>0.5</v>
      </c>
      <c r="R87" s="107">
        <v>0.5</v>
      </c>
      <c r="S87" s="390">
        <v>0.5</v>
      </c>
      <c r="T87" s="340">
        <v>0.4</v>
      </c>
      <c r="U87" s="107"/>
      <c r="V87" s="165"/>
      <c r="W87" s="390"/>
    </row>
    <row r="88" spans="1:23" ht="12.75">
      <c r="A88" s="410" t="s">
        <v>215</v>
      </c>
      <c r="B88" s="247"/>
      <c r="C88" s="110">
        <v>1.1</v>
      </c>
      <c r="D88" s="110">
        <v>1.3</v>
      </c>
      <c r="E88" s="110">
        <v>1.1</v>
      </c>
      <c r="F88" s="110">
        <v>1.3</v>
      </c>
      <c r="G88" s="251"/>
      <c r="H88" s="106"/>
      <c r="I88" s="106"/>
      <c r="J88" s="252"/>
      <c r="K88" s="179"/>
      <c r="L88" s="179"/>
      <c r="M88" s="342">
        <v>1.1</v>
      </c>
      <c r="N88" s="250">
        <v>1.3</v>
      </c>
      <c r="O88" s="363"/>
      <c r="P88" s="110"/>
      <c r="Q88" s="110">
        <v>1.8</v>
      </c>
      <c r="R88" s="110">
        <v>1.8</v>
      </c>
      <c r="S88" s="379">
        <v>1.8</v>
      </c>
      <c r="T88" s="342">
        <v>2</v>
      </c>
      <c r="U88" s="110"/>
      <c r="V88" s="161"/>
      <c r="W88" s="379"/>
    </row>
    <row r="89" spans="1:23" ht="12.75">
      <c r="A89" s="410" t="s">
        <v>216</v>
      </c>
      <c r="B89" s="251"/>
      <c r="C89" s="110">
        <v>0.5</v>
      </c>
      <c r="D89" s="110">
        <v>0.5</v>
      </c>
      <c r="E89" s="110">
        <v>0.5</v>
      </c>
      <c r="F89" s="110">
        <v>0.5</v>
      </c>
      <c r="G89" s="251"/>
      <c r="H89" s="106"/>
      <c r="I89" s="106"/>
      <c r="J89" s="252"/>
      <c r="K89" s="179"/>
      <c r="L89" s="179"/>
      <c r="M89" s="342">
        <v>0.5</v>
      </c>
      <c r="N89" s="250">
        <v>0.5</v>
      </c>
      <c r="O89" s="363"/>
      <c r="P89" s="110"/>
      <c r="Q89" s="110">
        <v>0.4</v>
      </c>
      <c r="R89" s="110">
        <v>0.4</v>
      </c>
      <c r="S89" s="379">
        <v>0.4</v>
      </c>
      <c r="T89" s="342">
        <v>0.4</v>
      </c>
      <c r="U89" s="110"/>
      <c r="V89" s="161"/>
      <c r="W89" s="379"/>
    </row>
    <row r="90" spans="1:23" ht="12.75">
      <c r="A90" s="410" t="s">
        <v>217</v>
      </c>
      <c r="B90" s="251"/>
      <c r="C90" s="110">
        <v>0.9</v>
      </c>
      <c r="D90" s="110">
        <v>0.9</v>
      </c>
      <c r="E90" s="110">
        <v>0.9</v>
      </c>
      <c r="F90" s="110">
        <v>0.9</v>
      </c>
      <c r="G90" s="251"/>
      <c r="H90" s="106"/>
      <c r="I90" s="106"/>
      <c r="J90" s="252"/>
      <c r="K90" s="179"/>
      <c r="L90" s="179"/>
      <c r="M90" s="342">
        <v>0.9</v>
      </c>
      <c r="N90" s="250">
        <v>0.9</v>
      </c>
      <c r="O90" s="363"/>
      <c r="P90" s="110"/>
      <c r="Q90" s="110"/>
      <c r="R90" s="110"/>
      <c r="S90" s="379"/>
      <c r="T90" s="342"/>
      <c r="U90" s="110"/>
      <c r="V90" s="161"/>
      <c r="W90" s="379"/>
    </row>
    <row r="91" spans="1:23" ht="12.75">
      <c r="A91" s="410" t="s">
        <v>218</v>
      </c>
      <c r="B91" s="251"/>
      <c r="C91" s="110">
        <v>0.3</v>
      </c>
      <c r="D91" s="110">
        <v>0.3</v>
      </c>
      <c r="E91" s="110">
        <v>0.3</v>
      </c>
      <c r="F91" s="110">
        <v>0.3</v>
      </c>
      <c r="G91" s="251"/>
      <c r="H91" s="106"/>
      <c r="I91" s="106"/>
      <c r="J91" s="252"/>
      <c r="K91" s="179"/>
      <c r="L91" s="179"/>
      <c r="M91" s="342">
        <v>0.3</v>
      </c>
      <c r="N91" s="250">
        <v>0.3</v>
      </c>
      <c r="O91" s="363"/>
      <c r="P91" s="110"/>
      <c r="Q91" s="110">
        <v>0.4</v>
      </c>
      <c r="R91" s="110">
        <v>0.4</v>
      </c>
      <c r="S91" s="379">
        <v>0.4</v>
      </c>
      <c r="T91" s="342">
        <v>0.4</v>
      </c>
      <c r="U91" s="110"/>
      <c r="V91" s="161"/>
      <c r="W91" s="379"/>
    </row>
    <row r="92" spans="1:23" ht="12.75">
      <c r="A92" s="410" t="s">
        <v>219</v>
      </c>
      <c r="B92" s="251"/>
      <c r="C92" s="110">
        <v>0.3</v>
      </c>
      <c r="D92" s="110">
        <v>0.3</v>
      </c>
      <c r="E92" s="110">
        <v>0.3</v>
      </c>
      <c r="F92" s="110">
        <v>0.3</v>
      </c>
      <c r="G92" s="251"/>
      <c r="H92" s="106"/>
      <c r="I92" s="106"/>
      <c r="J92" s="252"/>
      <c r="K92" s="179"/>
      <c r="L92" s="179"/>
      <c r="M92" s="342">
        <v>0.3</v>
      </c>
      <c r="N92" s="250">
        <v>0.3</v>
      </c>
      <c r="O92" s="363"/>
      <c r="P92" s="110"/>
      <c r="Q92" s="110">
        <v>0.3</v>
      </c>
      <c r="R92" s="110">
        <v>0.5</v>
      </c>
      <c r="S92" s="379">
        <v>0.5</v>
      </c>
      <c r="T92" s="342">
        <v>0.4</v>
      </c>
      <c r="U92" s="110"/>
      <c r="V92" s="161"/>
      <c r="W92" s="379"/>
    </row>
    <row r="93" spans="1:23" ht="12.75">
      <c r="A93" s="410" t="s">
        <v>220</v>
      </c>
      <c r="B93" s="251"/>
      <c r="C93" s="110">
        <v>0.3</v>
      </c>
      <c r="D93" s="110">
        <v>0.4</v>
      </c>
      <c r="E93" s="110">
        <v>0.3</v>
      </c>
      <c r="F93" s="110">
        <v>0.4</v>
      </c>
      <c r="G93" s="251"/>
      <c r="H93" s="106"/>
      <c r="I93" s="106"/>
      <c r="J93" s="252"/>
      <c r="K93" s="179"/>
      <c r="L93" s="179"/>
      <c r="M93" s="342">
        <v>0.3</v>
      </c>
      <c r="N93" s="250">
        <v>0.4</v>
      </c>
      <c r="O93" s="363"/>
      <c r="P93" s="110"/>
      <c r="Q93" s="110">
        <v>0.7</v>
      </c>
      <c r="R93" s="110">
        <v>0.7</v>
      </c>
      <c r="S93" s="379">
        <v>0.7</v>
      </c>
      <c r="T93" s="342">
        <v>0.8</v>
      </c>
      <c r="U93" s="110"/>
      <c r="V93" s="161"/>
      <c r="W93" s="379"/>
    </row>
    <row r="94" spans="1:23" ht="12.75">
      <c r="A94" s="410" t="s">
        <v>221</v>
      </c>
      <c r="B94" s="251"/>
      <c r="C94" s="110">
        <v>0.9</v>
      </c>
      <c r="D94" s="110">
        <v>0.9</v>
      </c>
      <c r="E94" s="110">
        <v>0.9</v>
      </c>
      <c r="F94" s="110">
        <v>0.9</v>
      </c>
      <c r="G94" s="251"/>
      <c r="H94" s="106"/>
      <c r="I94" s="106"/>
      <c r="J94" s="252"/>
      <c r="K94" s="179"/>
      <c r="L94" s="179"/>
      <c r="M94" s="342">
        <v>0.9</v>
      </c>
      <c r="N94" s="250">
        <v>0.9</v>
      </c>
      <c r="O94" s="363"/>
      <c r="P94" s="110"/>
      <c r="Q94" s="110">
        <v>0.9</v>
      </c>
      <c r="R94" s="110">
        <v>0.9</v>
      </c>
      <c r="S94" s="379">
        <v>0.9</v>
      </c>
      <c r="T94" s="342">
        <v>0.9</v>
      </c>
      <c r="U94" s="110"/>
      <c r="V94" s="161"/>
      <c r="W94" s="379"/>
    </row>
    <row r="95" spans="1:23" ht="12.75">
      <c r="A95" s="410" t="s">
        <v>222</v>
      </c>
      <c r="B95" s="251"/>
      <c r="C95" s="110">
        <v>1</v>
      </c>
      <c r="D95" s="110">
        <v>1</v>
      </c>
      <c r="E95" s="110">
        <v>1</v>
      </c>
      <c r="F95" s="110">
        <v>1</v>
      </c>
      <c r="G95" s="251"/>
      <c r="H95" s="106"/>
      <c r="I95" s="106"/>
      <c r="J95" s="252"/>
      <c r="K95" s="179"/>
      <c r="L95" s="179"/>
      <c r="M95" s="342">
        <v>1</v>
      </c>
      <c r="N95" s="250">
        <v>1</v>
      </c>
      <c r="O95" s="363"/>
      <c r="P95" s="110"/>
      <c r="Q95" s="110">
        <v>1</v>
      </c>
      <c r="R95" s="110">
        <v>1</v>
      </c>
      <c r="S95" s="379">
        <v>1</v>
      </c>
      <c r="T95" s="342">
        <v>1</v>
      </c>
      <c r="U95" s="110"/>
      <c r="V95" s="161"/>
      <c r="W95" s="379"/>
    </row>
    <row r="96" spans="1:23" ht="12.75">
      <c r="A96" s="410" t="s">
        <v>223</v>
      </c>
      <c r="B96" s="251"/>
      <c r="C96" s="110">
        <v>0.3</v>
      </c>
      <c r="D96" s="110">
        <v>0.3</v>
      </c>
      <c r="E96" s="110">
        <v>0.3</v>
      </c>
      <c r="F96" s="110">
        <v>0.3</v>
      </c>
      <c r="G96" s="251"/>
      <c r="H96" s="106"/>
      <c r="I96" s="106"/>
      <c r="J96" s="252"/>
      <c r="K96" s="179"/>
      <c r="L96" s="179"/>
      <c r="M96" s="342">
        <v>0.3</v>
      </c>
      <c r="N96" s="250">
        <v>0.3</v>
      </c>
      <c r="O96" s="363"/>
      <c r="P96" s="110"/>
      <c r="Q96" s="110">
        <v>0.7</v>
      </c>
      <c r="R96" s="110">
        <v>0.7</v>
      </c>
      <c r="S96" s="379">
        <v>0.7</v>
      </c>
      <c r="T96" s="342">
        <v>0.8</v>
      </c>
      <c r="U96" s="110"/>
      <c r="V96" s="161"/>
      <c r="W96" s="379"/>
    </row>
    <row r="97" spans="1:23" ht="12.75">
      <c r="A97" s="410" t="s">
        <v>224</v>
      </c>
      <c r="B97" s="251"/>
      <c r="C97" s="110">
        <v>0.4</v>
      </c>
      <c r="D97" s="110">
        <v>0.4</v>
      </c>
      <c r="E97" s="110">
        <v>0.4</v>
      </c>
      <c r="F97" s="110">
        <v>0.4</v>
      </c>
      <c r="G97" s="251"/>
      <c r="H97" s="106"/>
      <c r="I97" s="106"/>
      <c r="J97" s="252"/>
      <c r="K97" s="179"/>
      <c r="L97" s="179"/>
      <c r="M97" s="342">
        <v>0.4</v>
      </c>
      <c r="N97" s="250">
        <v>0.4</v>
      </c>
      <c r="O97" s="363"/>
      <c r="P97" s="110"/>
      <c r="Q97" s="110">
        <v>0.4</v>
      </c>
      <c r="R97" s="110">
        <v>0.4</v>
      </c>
      <c r="S97" s="379">
        <v>0.4</v>
      </c>
      <c r="T97" s="342">
        <v>0.4</v>
      </c>
      <c r="U97" s="110"/>
      <c r="V97" s="161"/>
      <c r="W97" s="379"/>
    </row>
    <row r="98" spans="1:23" ht="12.75">
      <c r="A98" s="410" t="s">
        <v>405</v>
      </c>
      <c r="B98" s="251"/>
      <c r="C98" s="110">
        <v>0.9</v>
      </c>
      <c r="D98" s="110"/>
      <c r="E98" s="110">
        <v>0.9</v>
      </c>
      <c r="F98" s="110"/>
      <c r="G98" s="251"/>
      <c r="H98" s="106"/>
      <c r="I98" s="106"/>
      <c r="J98" s="252"/>
      <c r="K98" s="179"/>
      <c r="L98" s="179"/>
      <c r="M98" s="342">
        <v>0.9</v>
      </c>
      <c r="N98" s="250"/>
      <c r="O98" s="363"/>
      <c r="P98" s="110"/>
      <c r="Q98" s="110">
        <v>1.8</v>
      </c>
      <c r="R98" s="110">
        <v>1.8</v>
      </c>
      <c r="S98" s="379">
        <v>1.8</v>
      </c>
      <c r="T98" s="342">
        <v>2</v>
      </c>
      <c r="U98" s="110"/>
      <c r="V98" s="161"/>
      <c r="W98" s="379"/>
    </row>
    <row r="99" spans="1:23" ht="12.75">
      <c r="A99" s="410" t="s">
        <v>406</v>
      </c>
      <c r="B99" s="251"/>
      <c r="C99" s="110">
        <v>0.8</v>
      </c>
      <c r="D99" s="110">
        <v>0.8</v>
      </c>
      <c r="E99" s="110">
        <v>0.8</v>
      </c>
      <c r="F99" s="110">
        <v>0.8</v>
      </c>
      <c r="G99" s="253"/>
      <c r="H99" s="120"/>
      <c r="I99" s="120"/>
      <c r="J99" s="254"/>
      <c r="K99" s="458"/>
      <c r="L99" s="458"/>
      <c r="M99" s="342">
        <v>0.8</v>
      </c>
      <c r="N99" s="250">
        <v>0.8</v>
      </c>
      <c r="O99" s="363"/>
      <c r="P99" s="110"/>
      <c r="Q99" s="110"/>
      <c r="R99" s="110"/>
      <c r="S99" s="379"/>
      <c r="T99" s="342"/>
      <c r="U99" s="110"/>
      <c r="V99" s="161"/>
      <c r="W99" s="379"/>
    </row>
    <row r="100" spans="1:23" ht="12.75">
      <c r="A100" s="411"/>
      <c r="B100" s="251"/>
      <c r="C100" s="121"/>
      <c r="D100" s="121"/>
      <c r="E100" s="110"/>
      <c r="F100" s="110"/>
      <c r="G100" s="255"/>
      <c r="H100" s="40"/>
      <c r="I100" s="40"/>
      <c r="J100" s="256"/>
      <c r="K100" s="72"/>
      <c r="L100" s="72"/>
      <c r="M100" s="343"/>
      <c r="N100" s="272"/>
      <c r="O100" s="387"/>
      <c r="P100" s="121"/>
      <c r="Q100" s="121"/>
      <c r="R100" s="121"/>
      <c r="S100" s="388"/>
      <c r="T100" s="343"/>
      <c r="U100" s="121"/>
      <c r="V100" s="164"/>
      <c r="W100" s="388"/>
    </row>
    <row r="101" spans="1:23" ht="12.75">
      <c r="A101" s="412"/>
      <c r="B101" s="280"/>
      <c r="C101" s="134"/>
      <c r="D101" s="134"/>
      <c r="E101" s="134"/>
      <c r="F101" s="134"/>
      <c r="G101" s="412" t="s">
        <v>65</v>
      </c>
      <c r="H101" s="169"/>
      <c r="I101" s="169"/>
      <c r="J101" s="243"/>
      <c r="K101" s="169"/>
      <c r="L101" s="169"/>
      <c r="M101" s="286"/>
      <c r="N101" s="279"/>
      <c r="O101" s="286"/>
      <c r="P101" s="134"/>
      <c r="Q101" s="134"/>
      <c r="R101" s="134"/>
      <c r="S101" s="279"/>
      <c r="T101" s="286"/>
      <c r="U101" s="134"/>
      <c r="V101" s="134"/>
      <c r="W101" s="279"/>
    </row>
    <row r="102" spans="1:23" ht="12.75">
      <c r="A102" s="408" t="s">
        <v>66</v>
      </c>
      <c r="B102" s="273"/>
      <c r="C102" s="107">
        <v>0.5</v>
      </c>
      <c r="D102" s="107">
        <v>0.5</v>
      </c>
      <c r="E102" s="107">
        <v>0.5</v>
      </c>
      <c r="F102" s="107">
        <v>0.5</v>
      </c>
      <c r="G102" s="251"/>
      <c r="H102" s="106"/>
      <c r="I102" s="106"/>
      <c r="J102" s="252"/>
      <c r="K102" s="456"/>
      <c r="L102" s="456"/>
      <c r="M102" s="340">
        <v>0.5</v>
      </c>
      <c r="N102" s="248">
        <v>0.5</v>
      </c>
      <c r="O102" s="373"/>
      <c r="P102" s="107"/>
      <c r="Q102" s="107"/>
      <c r="R102" s="107"/>
      <c r="S102" s="390"/>
      <c r="T102" s="340"/>
      <c r="U102" s="107"/>
      <c r="V102" s="165"/>
      <c r="W102" s="390"/>
    </row>
    <row r="103" spans="1:23" ht="12.75">
      <c r="A103" s="410" t="s">
        <v>226</v>
      </c>
      <c r="B103" s="247"/>
      <c r="C103" s="110">
        <v>1.1</v>
      </c>
      <c r="D103" s="110">
        <v>1.1</v>
      </c>
      <c r="E103" s="110">
        <v>1.1</v>
      </c>
      <c r="F103" s="110">
        <v>1.1</v>
      </c>
      <c r="G103" s="251"/>
      <c r="H103" s="106"/>
      <c r="I103" s="106">
        <v>1.29</v>
      </c>
      <c r="J103" s="252"/>
      <c r="K103" s="179"/>
      <c r="L103" s="179"/>
      <c r="M103" s="342">
        <v>1.1</v>
      </c>
      <c r="N103" s="250">
        <v>1.1</v>
      </c>
      <c r="O103" s="363"/>
      <c r="P103" s="110"/>
      <c r="Q103" s="110">
        <v>1.1</v>
      </c>
      <c r="R103" s="110">
        <v>1.1</v>
      </c>
      <c r="S103" s="379"/>
      <c r="T103" s="342">
        <v>1.5</v>
      </c>
      <c r="U103" s="110"/>
      <c r="V103" s="161"/>
      <c r="W103" s="379"/>
    </row>
    <row r="104" spans="1:23" ht="12.75">
      <c r="A104" s="410" t="s">
        <v>227</v>
      </c>
      <c r="B104" s="251"/>
      <c r="C104" s="110">
        <v>0.7</v>
      </c>
      <c r="D104" s="110">
        <v>0.7</v>
      </c>
      <c r="E104" s="110">
        <v>0.7</v>
      </c>
      <c r="F104" s="110">
        <v>0.7</v>
      </c>
      <c r="G104" s="251"/>
      <c r="H104" s="106"/>
      <c r="I104" s="106"/>
      <c r="J104" s="252"/>
      <c r="K104" s="179"/>
      <c r="L104" s="179"/>
      <c r="M104" s="342">
        <v>0.7</v>
      </c>
      <c r="N104" s="250">
        <v>0.7</v>
      </c>
      <c r="O104" s="363"/>
      <c r="P104" s="110"/>
      <c r="Q104" s="110"/>
      <c r="R104" s="110"/>
      <c r="S104" s="379"/>
      <c r="T104" s="342"/>
      <c r="U104" s="110"/>
      <c r="V104" s="161"/>
      <c r="W104" s="379"/>
    </row>
    <row r="105" spans="1:23" ht="12.75">
      <c r="A105" s="410" t="s">
        <v>228</v>
      </c>
      <c r="B105" s="251"/>
      <c r="C105" s="110">
        <v>1.1</v>
      </c>
      <c r="D105" s="110">
        <v>1.1</v>
      </c>
      <c r="E105" s="110">
        <v>1.1</v>
      </c>
      <c r="F105" s="110">
        <v>1.1</v>
      </c>
      <c r="G105" s="251"/>
      <c r="H105" s="106"/>
      <c r="I105" s="106"/>
      <c r="J105" s="252"/>
      <c r="K105" s="179"/>
      <c r="L105" s="179"/>
      <c r="M105" s="342">
        <v>1.1</v>
      </c>
      <c r="N105" s="250">
        <v>1.1</v>
      </c>
      <c r="O105" s="363"/>
      <c r="P105" s="110"/>
      <c r="Q105" s="110">
        <v>2</v>
      </c>
      <c r="R105" s="110">
        <v>2</v>
      </c>
      <c r="S105" s="379"/>
      <c r="T105" s="342">
        <v>9</v>
      </c>
      <c r="U105" s="110">
        <v>9</v>
      </c>
      <c r="V105" s="161">
        <v>9</v>
      </c>
      <c r="W105" s="379"/>
    </row>
    <row r="106" spans="1:23" ht="12.75">
      <c r="A106" s="410" t="s">
        <v>67</v>
      </c>
      <c r="B106" s="251"/>
      <c r="C106" s="110">
        <v>0.8</v>
      </c>
      <c r="D106" s="110">
        <v>0.8</v>
      </c>
      <c r="E106" s="110">
        <v>0.8</v>
      </c>
      <c r="F106" s="110">
        <v>0.8</v>
      </c>
      <c r="G106" s="251"/>
      <c r="H106" s="106"/>
      <c r="I106" s="106"/>
      <c r="J106" s="252"/>
      <c r="K106" s="179"/>
      <c r="L106" s="179"/>
      <c r="M106" s="342">
        <v>0.8</v>
      </c>
      <c r="N106" s="250">
        <v>0.8</v>
      </c>
      <c r="O106" s="363"/>
      <c r="P106" s="110"/>
      <c r="Q106" s="110">
        <v>1</v>
      </c>
      <c r="R106" s="110">
        <v>1</v>
      </c>
      <c r="S106" s="379"/>
      <c r="T106" s="342">
        <v>1</v>
      </c>
      <c r="U106" s="110"/>
      <c r="V106" s="161"/>
      <c r="W106" s="379"/>
    </row>
    <row r="107" spans="1:23" ht="12.75">
      <c r="A107" s="410" t="s">
        <v>229</v>
      </c>
      <c r="B107" s="251"/>
      <c r="C107" s="110" t="s">
        <v>159</v>
      </c>
      <c r="D107" s="110" t="s">
        <v>159</v>
      </c>
      <c r="E107" s="110" t="s">
        <v>159</v>
      </c>
      <c r="F107" s="110" t="s">
        <v>159</v>
      </c>
      <c r="G107" s="251"/>
      <c r="H107" s="106"/>
      <c r="I107" s="106"/>
      <c r="J107" s="252"/>
      <c r="K107" s="179"/>
      <c r="L107" s="179"/>
      <c r="M107" s="342" t="s">
        <v>159</v>
      </c>
      <c r="N107" s="250" t="s">
        <v>159</v>
      </c>
      <c r="O107" s="363"/>
      <c r="P107" s="110"/>
      <c r="Q107" s="110"/>
      <c r="R107" s="110"/>
      <c r="S107" s="379"/>
      <c r="T107" s="342"/>
      <c r="U107" s="110"/>
      <c r="V107" s="161"/>
      <c r="W107" s="379"/>
    </row>
    <row r="108" spans="1:23" ht="12.75">
      <c r="A108" s="410" t="s">
        <v>230</v>
      </c>
      <c r="B108" s="251"/>
      <c r="C108" s="110">
        <v>0.45</v>
      </c>
      <c r="D108" s="110">
        <v>0.45</v>
      </c>
      <c r="E108" s="110">
        <v>0.45</v>
      </c>
      <c r="F108" s="110">
        <v>0.45</v>
      </c>
      <c r="G108" s="271"/>
      <c r="H108" s="2"/>
      <c r="I108" s="2"/>
      <c r="J108" s="313"/>
      <c r="K108" s="457"/>
      <c r="L108" s="457"/>
      <c r="M108" s="342">
        <v>0.45</v>
      </c>
      <c r="N108" s="250">
        <v>0.45</v>
      </c>
      <c r="O108" s="363"/>
      <c r="P108" s="110"/>
      <c r="Q108" s="110">
        <v>0.6</v>
      </c>
      <c r="R108" s="110">
        <v>0.6</v>
      </c>
      <c r="S108" s="379"/>
      <c r="T108" s="342">
        <v>0.6</v>
      </c>
      <c r="U108" s="110"/>
      <c r="V108" s="161"/>
      <c r="W108" s="379"/>
    </row>
    <row r="109" spans="1:23" ht="12.75">
      <c r="A109" s="419" t="s">
        <v>231</v>
      </c>
      <c r="B109" s="251"/>
      <c r="C109" s="110">
        <v>1</v>
      </c>
      <c r="D109" s="110">
        <v>1</v>
      </c>
      <c r="E109" s="110">
        <v>1</v>
      </c>
      <c r="F109" s="110">
        <v>1</v>
      </c>
      <c r="G109" s="251"/>
      <c r="H109" s="106"/>
      <c r="I109" s="106"/>
      <c r="J109" s="252"/>
      <c r="K109" s="179"/>
      <c r="L109" s="179"/>
      <c r="M109" s="342">
        <v>1</v>
      </c>
      <c r="N109" s="250">
        <v>1</v>
      </c>
      <c r="O109" s="363"/>
      <c r="P109" s="110"/>
      <c r="Q109" s="110">
        <v>1</v>
      </c>
      <c r="R109" s="110">
        <v>1</v>
      </c>
      <c r="S109" s="379">
        <v>1</v>
      </c>
      <c r="T109" s="342">
        <v>1</v>
      </c>
      <c r="U109" s="110"/>
      <c r="V109" s="161"/>
      <c r="W109" s="379"/>
    </row>
    <row r="110" spans="1:23" ht="12.75">
      <c r="A110" s="410" t="s">
        <v>399</v>
      </c>
      <c r="B110" s="271"/>
      <c r="C110" s="110">
        <v>1.8</v>
      </c>
      <c r="D110" s="110">
        <v>1.8</v>
      </c>
      <c r="E110" s="110">
        <v>1.8</v>
      </c>
      <c r="F110" s="110">
        <v>1.8</v>
      </c>
      <c r="G110" s="251"/>
      <c r="H110" s="106"/>
      <c r="I110" s="106"/>
      <c r="J110" s="252"/>
      <c r="K110" s="179"/>
      <c r="L110" s="179"/>
      <c r="M110" s="342">
        <v>1.8</v>
      </c>
      <c r="N110" s="250">
        <v>1.8</v>
      </c>
      <c r="O110" s="363"/>
      <c r="P110" s="110"/>
      <c r="Q110" s="110">
        <v>2</v>
      </c>
      <c r="R110" s="110">
        <v>2</v>
      </c>
      <c r="S110" s="379"/>
      <c r="T110" s="342">
        <v>2</v>
      </c>
      <c r="U110" s="110"/>
      <c r="V110" s="161"/>
      <c r="W110" s="379"/>
    </row>
    <row r="111" spans="1:23" ht="12.75">
      <c r="A111" s="410" t="s">
        <v>232</v>
      </c>
      <c r="B111" s="251"/>
      <c r="C111" s="110">
        <v>1.8</v>
      </c>
      <c r="D111" s="110">
        <v>1.8</v>
      </c>
      <c r="E111" s="110">
        <v>1.8</v>
      </c>
      <c r="F111" s="110">
        <v>1.8</v>
      </c>
      <c r="G111" s="253"/>
      <c r="H111" s="120"/>
      <c r="I111" s="120"/>
      <c r="J111" s="254"/>
      <c r="K111" s="458"/>
      <c r="L111" s="458"/>
      <c r="M111" s="342">
        <v>1.8</v>
      </c>
      <c r="N111" s="250">
        <v>1.8</v>
      </c>
      <c r="O111" s="363"/>
      <c r="P111" s="110"/>
      <c r="Q111" s="110">
        <v>2</v>
      </c>
      <c r="R111" s="110">
        <v>2</v>
      </c>
      <c r="S111" s="379">
        <v>2</v>
      </c>
      <c r="T111" s="342">
        <v>2</v>
      </c>
      <c r="U111" s="110"/>
      <c r="V111" s="161"/>
      <c r="W111" s="379"/>
    </row>
    <row r="112" spans="1:23" ht="12.75">
      <c r="A112" s="411" t="s">
        <v>233</v>
      </c>
      <c r="B112" s="251"/>
      <c r="C112" s="110"/>
      <c r="D112" s="110"/>
      <c r="E112" s="110"/>
      <c r="F112" s="110"/>
      <c r="G112" s="255"/>
      <c r="H112" s="40"/>
      <c r="I112" s="40"/>
      <c r="J112" s="256"/>
      <c r="K112" s="42"/>
      <c r="L112" s="42"/>
      <c r="M112" s="342"/>
      <c r="N112" s="250"/>
      <c r="O112" s="363"/>
      <c r="P112" s="110"/>
      <c r="Q112" s="110"/>
      <c r="R112" s="121"/>
      <c r="S112" s="388"/>
      <c r="T112" s="343"/>
      <c r="U112" s="121"/>
      <c r="V112" s="164"/>
      <c r="W112" s="388"/>
    </row>
    <row r="113" spans="1:23" ht="12.75">
      <c r="A113" s="412"/>
      <c r="B113" s="280"/>
      <c r="C113" s="134"/>
      <c r="D113" s="134"/>
      <c r="E113" s="134"/>
      <c r="F113" s="134"/>
      <c r="G113" s="412" t="s">
        <v>68</v>
      </c>
      <c r="H113" s="169"/>
      <c r="I113" s="169"/>
      <c r="J113" s="243"/>
      <c r="K113" s="169"/>
      <c r="L113" s="169"/>
      <c r="M113" s="286"/>
      <c r="N113" s="279"/>
      <c r="O113" s="286"/>
      <c r="P113" s="134"/>
      <c r="Q113" s="134"/>
      <c r="R113" s="134"/>
      <c r="S113" s="279"/>
      <c r="T113" s="286"/>
      <c r="U113" s="134"/>
      <c r="V113" s="134"/>
      <c r="W113" s="279"/>
    </row>
    <row r="114" spans="1:23" ht="12.75">
      <c r="A114" s="408" t="s">
        <v>234</v>
      </c>
      <c r="B114" s="273"/>
      <c r="C114" s="107"/>
      <c r="D114" s="107"/>
      <c r="E114" s="107"/>
      <c r="F114" s="107"/>
      <c r="G114" s="251"/>
      <c r="H114" s="106"/>
      <c r="I114" s="106"/>
      <c r="J114" s="252">
        <v>5</v>
      </c>
      <c r="K114" s="456"/>
      <c r="L114" s="456">
        <v>5</v>
      </c>
      <c r="M114" s="340"/>
      <c r="N114" s="248"/>
      <c r="O114" s="373">
        <v>5</v>
      </c>
      <c r="P114" s="107"/>
      <c r="Q114" s="107"/>
      <c r="R114" s="107"/>
      <c r="S114" s="390"/>
      <c r="T114" s="340"/>
      <c r="U114" s="107"/>
      <c r="V114" s="165"/>
      <c r="W114" s="390"/>
    </row>
    <row r="115" spans="1:23" ht="12.75">
      <c r="A115" s="410" t="s">
        <v>69</v>
      </c>
      <c r="B115" s="247"/>
      <c r="C115" s="110"/>
      <c r="D115" s="110"/>
      <c r="E115" s="110"/>
      <c r="F115" s="110"/>
      <c r="G115" s="251"/>
      <c r="H115" s="106"/>
      <c r="I115" s="106"/>
      <c r="J115" s="252"/>
      <c r="K115" s="179"/>
      <c r="L115" s="179"/>
      <c r="M115" s="342"/>
      <c r="N115" s="250"/>
      <c r="O115" s="363"/>
      <c r="P115" s="110"/>
      <c r="Q115" s="110"/>
      <c r="R115" s="110"/>
      <c r="S115" s="379"/>
      <c r="T115" s="342"/>
      <c r="U115" s="110"/>
      <c r="V115" s="161"/>
      <c r="W115" s="379"/>
    </row>
    <row r="116" spans="1:23" ht="12.75">
      <c r="A116" s="410" t="s">
        <v>70</v>
      </c>
      <c r="B116" s="251"/>
      <c r="C116" s="110"/>
      <c r="D116" s="110"/>
      <c r="E116" s="110"/>
      <c r="F116" s="110"/>
      <c r="G116" s="350"/>
      <c r="H116" s="138"/>
      <c r="I116" s="138"/>
      <c r="J116" s="254"/>
      <c r="K116" s="458"/>
      <c r="L116" s="458"/>
      <c r="M116" s="342"/>
      <c r="N116" s="250"/>
      <c r="O116" s="363"/>
      <c r="P116" s="110"/>
      <c r="Q116" s="110"/>
      <c r="R116" s="110"/>
      <c r="S116" s="379"/>
      <c r="T116" s="342"/>
      <c r="U116" s="110"/>
      <c r="V116" s="161"/>
      <c r="W116" s="379"/>
    </row>
    <row r="117" spans="1:23" ht="12.75">
      <c r="A117" s="411" t="s">
        <v>235</v>
      </c>
      <c r="B117" s="251"/>
      <c r="C117" s="121"/>
      <c r="D117" s="121"/>
      <c r="E117" s="110"/>
      <c r="F117" s="110"/>
      <c r="G117" s="255"/>
      <c r="H117" s="40"/>
      <c r="I117" s="40"/>
      <c r="J117" s="256"/>
      <c r="K117" s="42"/>
      <c r="L117" s="42"/>
      <c r="M117" s="342"/>
      <c r="N117" s="250"/>
      <c r="O117" s="363"/>
      <c r="P117" s="110"/>
      <c r="Q117" s="121"/>
      <c r="R117" s="121"/>
      <c r="S117" s="388"/>
      <c r="T117" s="343"/>
      <c r="U117" s="121"/>
      <c r="V117" s="164"/>
      <c r="W117" s="388"/>
    </row>
    <row r="118" spans="1:23" ht="12.75">
      <c r="A118" s="412"/>
      <c r="B118" s="280"/>
      <c r="C118" s="134"/>
      <c r="D118" s="134"/>
      <c r="E118" s="134"/>
      <c r="F118" s="134"/>
      <c r="G118" s="412" t="s">
        <v>71</v>
      </c>
      <c r="H118" s="169"/>
      <c r="I118" s="169"/>
      <c r="J118" s="243"/>
      <c r="K118" s="169"/>
      <c r="L118" s="169"/>
      <c r="M118" s="286"/>
      <c r="N118" s="279"/>
      <c r="O118" s="286"/>
      <c r="P118" s="134"/>
      <c r="Q118" s="134"/>
      <c r="R118" s="134"/>
      <c r="S118" s="279"/>
      <c r="T118" s="286"/>
      <c r="U118" s="134"/>
      <c r="V118" s="134"/>
      <c r="W118" s="279"/>
    </row>
    <row r="119" spans="1:23" ht="12.75">
      <c r="A119" s="408" t="s">
        <v>72</v>
      </c>
      <c r="B119" s="273"/>
      <c r="C119" s="107">
        <v>0.63</v>
      </c>
      <c r="D119" s="107">
        <v>0.93</v>
      </c>
      <c r="E119" s="107">
        <v>0.63</v>
      </c>
      <c r="F119" s="107">
        <v>0.93</v>
      </c>
      <c r="G119" s="251"/>
      <c r="H119" s="106"/>
      <c r="I119" s="106"/>
      <c r="J119" s="252"/>
      <c r="K119" s="456"/>
      <c r="L119" s="456"/>
      <c r="M119" s="340">
        <v>0.63</v>
      </c>
      <c r="N119" s="248">
        <v>0.93</v>
      </c>
      <c r="O119" s="373"/>
      <c r="P119" s="107"/>
      <c r="Q119" s="107">
        <v>1.09</v>
      </c>
      <c r="R119" s="107">
        <v>1.5</v>
      </c>
      <c r="S119" s="390"/>
      <c r="T119" s="340">
        <v>1</v>
      </c>
      <c r="U119" s="107"/>
      <c r="V119" s="165"/>
      <c r="W119" s="390"/>
    </row>
    <row r="120" spans="1:23" ht="12.75">
      <c r="A120" s="410" t="s">
        <v>73</v>
      </c>
      <c r="B120" s="247"/>
      <c r="C120" s="110">
        <v>0.2</v>
      </c>
      <c r="D120" s="110">
        <v>0.2</v>
      </c>
      <c r="E120" s="110">
        <v>0.2</v>
      </c>
      <c r="F120" s="110">
        <v>0.2</v>
      </c>
      <c r="G120" s="251"/>
      <c r="H120" s="106"/>
      <c r="I120" s="106"/>
      <c r="J120" s="252"/>
      <c r="K120" s="179"/>
      <c r="L120" s="179"/>
      <c r="M120" s="342">
        <v>0.2</v>
      </c>
      <c r="N120" s="250">
        <v>0.2</v>
      </c>
      <c r="O120" s="363"/>
      <c r="P120" s="110"/>
      <c r="Q120" s="110">
        <v>0.25</v>
      </c>
      <c r="R120" s="110">
        <v>0.25</v>
      </c>
      <c r="S120" s="379"/>
      <c r="T120" s="342">
        <v>0.2</v>
      </c>
      <c r="U120" s="110"/>
      <c r="V120" s="161"/>
      <c r="W120" s="379"/>
    </row>
    <row r="121" spans="1:23" ht="12.75">
      <c r="A121" s="410" t="s">
        <v>236</v>
      </c>
      <c r="B121" s="251"/>
      <c r="C121" s="110" t="s">
        <v>159</v>
      </c>
      <c r="D121" s="110" t="s">
        <v>159</v>
      </c>
      <c r="E121" s="110" t="s">
        <v>159</v>
      </c>
      <c r="F121" s="110" t="s">
        <v>159</v>
      </c>
      <c r="G121" s="251"/>
      <c r="H121" s="106"/>
      <c r="I121" s="106"/>
      <c r="J121" s="252"/>
      <c r="K121" s="179"/>
      <c r="L121" s="179"/>
      <c r="M121" s="342" t="s">
        <v>159</v>
      </c>
      <c r="N121" s="250" t="s">
        <v>159</v>
      </c>
      <c r="O121" s="363"/>
      <c r="P121" s="110"/>
      <c r="Q121" s="110"/>
      <c r="R121" s="110"/>
      <c r="S121" s="379"/>
      <c r="T121" s="342"/>
      <c r="U121" s="110"/>
      <c r="V121" s="161"/>
      <c r="W121" s="379"/>
    </row>
    <row r="122" spans="1:23" ht="12.75">
      <c r="A122" s="410" t="s">
        <v>237</v>
      </c>
      <c r="B122" s="251"/>
      <c r="C122" s="110"/>
      <c r="D122" s="110"/>
      <c r="E122" s="110"/>
      <c r="F122" s="110"/>
      <c r="G122" s="251"/>
      <c r="H122" s="106"/>
      <c r="I122" s="106"/>
      <c r="J122" s="252"/>
      <c r="K122" s="179"/>
      <c r="L122" s="179"/>
      <c r="M122" s="342"/>
      <c r="N122" s="250"/>
      <c r="O122" s="363"/>
      <c r="P122" s="110"/>
      <c r="Q122" s="110"/>
      <c r="R122" s="110"/>
      <c r="S122" s="379"/>
      <c r="T122" s="342"/>
      <c r="U122" s="110"/>
      <c r="V122" s="161"/>
      <c r="W122" s="379"/>
    </row>
    <row r="123" spans="1:23" ht="12.75">
      <c r="A123" s="410" t="s">
        <v>239</v>
      </c>
      <c r="B123" s="251"/>
      <c r="C123" s="109">
        <v>3</v>
      </c>
      <c r="D123" s="109">
        <v>3.4</v>
      </c>
      <c r="E123" s="109">
        <v>3</v>
      </c>
      <c r="F123" s="109">
        <v>3.4</v>
      </c>
      <c r="G123" s="282"/>
      <c r="H123" s="183"/>
      <c r="I123" s="183">
        <v>1</v>
      </c>
      <c r="J123" s="320"/>
      <c r="K123" s="463"/>
      <c r="L123" s="463"/>
      <c r="M123" s="363">
        <v>3</v>
      </c>
      <c r="N123" s="281">
        <v>3.4</v>
      </c>
      <c r="O123" s="363"/>
      <c r="P123" s="110"/>
      <c r="Q123" s="110">
        <v>1.6</v>
      </c>
      <c r="R123" s="110">
        <v>1.6</v>
      </c>
      <c r="S123" s="379"/>
      <c r="T123" s="342">
        <v>2</v>
      </c>
      <c r="U123" s="110"/>
      <c r="V123" s="161"/>
      <c r="W123" s="379"/>
    </row>
    <row r="124" spans="1:23" ht="12.75">
      <c r="A124" s="423" t="s">
        <v>239</v>
      </c>
      <c r="B124" s="251"/>
      <c r="C124" s="110">
        <v>0.3</v>
      </c>
      <c r="D124" s="110">
        <v>0.5</v>
      </c>
      <c r="E124" s="110">
        <v>0.3</v>
      </c>
      <c r="F124" s="110">
        <v>0.5</v>
      </c>
      <c r="G124" s="251"/>
      <c r="H124" s="106"/>
      <c r="I124" s="106"/>
      <c r="J124" s="252"/>
      <c r="K124" s="179"/>
      <c r="L124" s="179"/>
      <c r="M124" s="342">
        <v>0.3</v>
      </c>
      <c r="N124" s="250">
        <v>0.5</v>
      </c>
      <c r="O124" s="363"/>
      <c r="P124" s="110"/>
      <c r="Q124" s="139"/>
      <c r="R124" s="139"/>
      <c r="S124" s="379"/>
      <c r="T124" s="402"/>
      <c r="U124" s="110"/>
      <c r="V124" s="161"/>
      <c r="W124" s="379"/>
    </row>
    <row r="125" spans="1:23" ht="12.75">
      <c r="A125" s="410" t="s">
        <v>240</v>
      </c>
      <c r="B125" s="282"/>
      <c r="C125" s="109">
        <v>2.3</v>
      </c>
      <c r="D125" s="109">
        <v>2.7</v>
      </c>
      <c r="E125" s="109">
        <v>2.3</v>
      </c>
      <c r="F125" s="109">
        <v>2.7</v>
      </c>
      <c r="G125" s="251"/>
      <c r="H125" s="106"/>
      <c r="I125" s="106"/>
      <c r="J125" s="252"/>
      <c r="K125" s="179"/>
      <c r="L125" s="179"/>
      <c r="M125" s="363">
        <v>2.3</v>
      </c>
      <c r="N125" s="281">
        <v>2.7</v>
      </c>
      <c r="O125" s="363"/>
      <c r="P125" s="110"/>
      <c r="Q125" s="110">
        <v>0.7</v>
      </c>
      <c r="R125" s="110">
        <v>0.7</v>
      </c>
      <c r="S125" s="379"/>
      <c r="T125" s="342">
        <v>0.7</v>
      </c>
      <c r="U125" s="110"/>
      <c r="V125" s="161"/>
      <c r="W125" s="379"/>
    </row>
    <row r="126" spans="1:23" ht="12.75">
      <c r="A126" s="410" t="s">
        <v>241</v>
      </c>
      <c r="B126" s="251"/>
      <c r="C126" s="109">
        <v>2.8</v>
      </c>
      <c r="D126" s="109">
        <v>3.2</v>
      </c>
      <c r="E126" s="109">
        <v>2.8</v>
      </c>
      <c r="F126" s="109">
        <v>3.2</v>
      </c>
      <c r="G126" s="275"/>
      <c r="H126" s="136"/>
      <c r="I126" s="136"/>
      <c r="J126" s="317"/>
      <c r="K126" s="460"/>
      <c r="L126" s="460"/>
      <c r="M126" s="363">
        <v>2.8</v>
      </c>
      <c r="N126" s="281">
        <v>3.2</v>
      </c>
      <c r="O126" s="363"/>
      <c r="P126" s="110"/>
      <c r="Q126" s="110">
        <v>1.6</v>
      </c>
      <c r="R126" s="110">
        <v>2.1</v>
      </c>
      <c r="S126" s="379"/>
      <c r="T126" s="342">
        <v>1.6</v>
      </c>
      <c r="U126" s="110"/>
      <c r="V126" s="161"/>
      <c r="W126" s="379"/>
    </row>
    <row r="127" spans="1:23" ht="12.75">
      <c r="A127" s="420" t="s">
        <v>74</v>
      </c>
      <c r="B127" s="251"/>
      <c r="C127" s="110">
        <v>0.75</v>
      </c>
      <c r="D127" s="110">
        <v>1.1</v>
      </c>
      <c r="E127" s="110">
        <v>0.75</v>
      </c>
      <c r="F127" s="110">
        <v>1.1</v>
      </c>
      <c r="G127" s="251"/>
      <c r="H127" s="106"/>
      <c r="I127" s="106">
        <v>5</v>
      </c>
      <c r="J127" s="252">
        <v>5</v>
      </c>
      <c r="K127" s="179"/>
      <c r="L127" s="179"/>
      <c r="M127" s="342">
        <v>0.75</v>
      </c>
      <c r="N127" s="250">
        <v>1.1</v>
      </c>
      <c r="O127" s="363"/>
      <c r="P127" s="110"/>
      <c r="Q127" s="110"/>
      <c r="R127" s="110"/>
      <c r="S127" s="379"/>
      <c r="T127" s="342"/>
      <c r="U127" s="110"/>
      <c r="V127" s="161"/>
      <c r="W127" s="379"/>
    </row>
    <row r="128" spans="1:23" ht="12.75">
      <c r="A128" s="410" t="s">
        <v>242</v>
      </c>
      <c r="B128" s="275"/>
      <c r="C128" s="110"/>
      <c r="D128" s="110"/>
      <c r="E128" s="110"/>
      <c r="F128" s="110"/>
      <c r="G128" s="251"/>
      <c r="H128" s="106"/>
      <c r="I128" s="106"/>
      <c r="J128" s="252"/>
      <c r="K128" s="179"/>
      <c r="L128" s="179"/>
      <c r="M128" s="342"/>
      <c r="N128" s="250"/>
      <c r="O128" s="363"/>
      <c r="P128" s="110"/>
      <c r="Q128" s="110">
        <v>1.1</v>
      </c>
      <c r="R128" s="110">
        <v>1.5</v>
      </c>
      <c r="S128" s="379"/>
      <c r="T128" s="342">
        <v>1.1</v>
      </c>
      <c r="U128" s="110"/>
      <c r="V128" s="161"/>
      <c r="W128" s="379"/>
    </row>
    <row r="129" spans="1:23" ht="12.75">
      <c r="A129" s="410" t="s">
        <v>75</v>
      </c>
      <c r="B129" s="251"/>
      <c r="C129" s="110"/>
      <c r="D129" s="110"/>
      <c r="E129" s="110"/>
      <c r="F129" s="110"/>
      <c r="G129" s="251"/>
      <c r="H129" s="106"/>
      <c r="I129" s="106"/>
      <c r="J129" s="252"/>
      <c r="K129" s="179"/>
      <c r="L129" s="179"/>
      <c r="M129" s="342"/>
      <c r="N129" s="250"/>
      <c r="O129" s="363"/>
      <c r="P129" s="110"/>
      <c r="Q129" s="110"/>
      <c r="R129" s="110"/>
      <c r="S129" s="379"/>
      <c r="T129" s="342"/>
      <c r="U129" s="110"/>
      <c r="V129" s="161"/>
      <c r="W129" s="379"/>
    </row>
    <row r="130" spans="1:23" ht="12.75">
      <c r="A130" s="410" t="s">
        <v>76</v>
      </c>
      <c r="B130" s="251"/>
      <c r="C130" s="110">
        <v>1.6</v>
      </c>
      <c r="D130" s="110">
        <v>2</v>
      </c>
      <c r="E130" s="110">
        <v>1.6</v>
      </c>
      <c r="F130" s="110">
        <v>2</v>
      </c>
      <c r="G130" s="251"/>
      <c r="H130" s="106"/>
      <c r="I130" s="106"/>
      <c r="J130" s="252"/>
      <c r="K130" s="179"/>
      <c r="L130" s="179"/>
      <c r="M130" s="342">
        <v>1.6</v>
      </c>
      <c r="N130" s="250">
        <v>2</v>
      </c>
      <c r="O130" s="363"/>
      <c r="P130" s="110"/>
      <c r="Q130" s="110"/>
      <c r="R130" s="110"/>
      <c r="S130" s="379"/>
      <c r="T130" s="342"/>
      <c r="U130" s="110"/>
      <c r="V130" s="161"/>
      <c r="W130" s="379"/>
    </row>
    <row r="131" spans="1:23" ht="12.75">
      <c r="A131" s="410" t="s">
        <v>243</v>
      </c>
      <c r="B131" s="251"/>
      <c r="C131" s="110"/>
      <c r="D131" s="110"/>
      <c r="E131" s="110"/>
      <c r="F131" s="110"/>
      <c r="G131" s="251">
        <v>3.57</v>
      </c>
      <c r="H131" s="106"/>
      <c r="I131" s="106"/>
      <c r="J131" s="252"/>
      <c r="K131" s="449">
        <v>3</v>
      </c>
      <c r="L131" s="179"/>
      <c r="M131" s="342"/>
      <c r="N131" s="250"/>
      <c r="O131" s="363"/>
      <c r="P131" s="110"/>
      <c r="Q131" s="110">
        <v>2.15</v>
      </c>
      <c r="R131" s="110">
        <v>2.2</v>
      </c>
      <c r="S131" s="379"/>
      <c r="T131" s="342">
        <v>3</v>
      </c>
      <c r="U131" s="110">
        <v>5.43</v>
      </c>
      <c r="V131" s="161"/>
      <c r="W131" s="379"/>
    </row>
    <row r="132" spans="1:23" ht="12.75">
      <c r="A132" s="410" t="s">
        <v>75</v>
      </c>
      <c r="B132" s="251"/>
      <c r="C132" s="110"/>
      <c r="D132" s="110"/>
      <c r="E132" s="110"/>
      <c r="F132" s="110"/>
      <c r="G132" s="251"/>
      <c r="H132" s="106"/>
      <c r="I132" s="106"/>
      <c r="J132" s="252"/>
      <c r="K132" s="179"/>
      <c r="L132" s="179"/>
      <c r="M132" s="342"/>
      <c r="N132" s="250"/>
      <c r="O132" s="363"/>
      <c r="P132" s="110"/>
      <c r="Q132" s="110"/>
      <c r="R132" s="110"/>
      <c r="S132" s="379"/>
      <c r="T132" s="342"/>
      <c r="U132" s="110">
        <v>5.43</v>
      </c>
      <c r="V132" s="161"/>
      <c r="W132" s="379"/>
    </row>
    <row r="133" spans="1:23" ht="12.75">
      <c r="A133" s="410" t="s">
        <v>76</v>
      </c>
      <c r="B133" s="251"/>
      <c r="C133" s="110">
        <v>0.3</v>
      </c>
      <c r="D133" s="110">
        <v>0.3</v>
      </c>
      <c r="E133" s="110">
        <v>0.3</v>
      </c>
      <c r="F133" s="110">
        <v>0.3</v>
      </c>
      <c r="G133" s="251"/>
      <c r="H133" s="106"/>
      <c r="I133" s="106"/>
      <c r="J133" s="252"/>
      <c r="K133" s="179"/>
      <c r="L133" s="179"/>
      <c r="M133" s="342">
        <v>0.3</v>
      </c>
      <c r="N133" s="250">
        <v>0.3</v>
      </c>
      <c r="O133" s="363"/>
      <c r="P133" s="110"/>
      <c r="Q133" s="110"/>
      <c r="R133" s="110"/>
      <c r="S133" s="379"/>
      <c r="T133" s="342"/>
      <c r="U133" s="110"/>
      <c r="V133" s="161"/>
      <c r="W133" s="379"/>
    </row>
    <row r="134" spans="1:23" ht="12.75">
      <c r="A134" s="410" t="s">
        <v>244</v>
      </c>
      <c r="B134" s="251"/>
      <c r="C134" s="110">
        <v>0.3</v>
      </c>
      <c r="D134" s="110">
        <v>0.3</v>
      </c>
      <c r="E134" s="110">
        <v>0.3</v>
      </c>
      <c r="F134" s="110">
        <v>0.3</v>
      </c>
      <c r="G134" s="251"/>
      <c r="H134" s="106"/>
      <c r="I134" s="106"/>
      <c r="J134" s="252"/>
      <c r="K134" s="179"/>
      <c r="L134" s="179"/>
      <c r="M134" s="342">
        <v>0.3</v>
      </c>
      <c r="N134" s="250">
        <v>0.3</v>
      </c>
      <c r="O134" s="363"/>
      <c r="P134" s="110"/>
      <c r="Q134" s="110">
        <v>0.7</v>
      </c>
      <c r="R134" s="110">
        <v>0.7</v>
      </c>
      <c r="S134" s="379"/>
      <c r="T134" s="342"/>
      <c r="U134" s="110"/>
      <c r="V134" s="161"/>
      <c r="W134" s="379"/>
    </row>
    <row r="135" spans="1:23" ht="12.75">
      <c r="A135" s="410" t="s">
        <v>245</v>
      </c>
      <c r="B135" s="251"/>
      <c r="C135" s="110">
        <v>0.35</v>
      </c>
      <c r="D135" s="110">
        <v>0.4</v>
      </c>
      <c r="E135" s="110">
        <v>0.35</v>
      </c>
      <c r="F135" s="110">
        <v>0.4</v>
      </c>
      <c r="G135" s="251"/>
      <c r="H135" s="106"/>
      <c r="I135" s="106"/>
      <c r="J135" s="252"/>
      <c r="K135" s="179"/>
      <c r="L135" s="179"/>
      <c r="M135" s="342">
        <v>0.35</v>
      </c>
      <c r="N135" s="250">
        <v>0.4</v>
      </c>
      <c r="O135" s="363"/>
      <c r="P135" s="110"/>
      <c r="Q135" s="110">
        <v>0.5</v>
      </c>
      <c r="R135" s="110">
        <v>0.5</v>
      </c>
      <c r="S135" s="379"/>
      <c r="T135" s="342"/>
      <c r="U135" s="110"/>
      <c r="V135" s="161"/>
      <c r="W135" s="379"/>
    </row>
    <row r="136" spans="1:23" ht="12.75">
      <c r="A136" s="410" t="s">
        <v>246</v>
      </c>
      <c r="B136" s="251"/>
      <c r="C136" s="110">
        <v>0.2</v>
      </c>
      <c r="D136" s="110">
        <v>0.2</v>
      </c>
      <c r="E136" s="110">
        <v>0.2</v>
      </c>
      <c r="F136" s="110">
        <v>0.2</v>
      </c>
      <c r="G136" s="251"/>
      <c r="H136" s="106"/>
      <c r="I136" s="106"/>
      <c r="J136" s="252"/>
      <c r="K136" s="179"/>
      <c r="L136" s="179"/>
      <c r="M136" s="342">
        <v>0.2</v>
      </c>
      <c r="N136" s="250">
        <v>0.2</v>
      </c>
      <c r="O136" s="363"/>
      <c r="P136" s="110"/>
      <c r="Q136" s="110"/>
      <c r="R136" s="110"/>
      <c r="S136" s="379"/>
      <c r="T136" s="342"/>
      <c r="U136" s="110"/>
      <c r="V136" s="161"/>
      <c r="W136" s="379"/>
    </row>
    <row r="137" spans="1:23" ht="12.75">
      <c r="A137" s="410" t="s">
        <v>247</v>
      </c>
      <c r="B137" s="251"/>
      <c r="C137" s="110">
        <v>0.56</v>
      </c>
      <c r="D137" s="110">
        <v>0.6</v>
      </c>
      <c r="E137" s="110">
        <v>0.56</v>
      </c>
      <c r="F137" s="110">
        <v>0.6</v>
      </c>
      <c r="G137" s="251"/>
      <c r="H137" s="106"/>
      <c r="I137" s="106"/>
      <c r="J137" s="252"/>
      <c r="K137" s="179"/>
      <c r="L137" s="179"/>
      <c r="M137" s="342">
        <v>0.56</v>
      </c>
      <c r="N137" s="250">
        <v>0.6</v>
      </c>
      <c r="O137" s="363"/>
      <c r="P137" s="110"/>
      <c r="Q137" s="110"/>
      <c r="R137" s="110"/>
      <c r="S137" s="379"/>
      <c r="T137" s="342"/>
      <c r="U137" s="110"/>
      <c r="V137" s="161"/>
      <c r="W137" s="379"/>
    </row>
    <row r="138" spans="1:23" ht="12.75">
      <c r="A138" s="410" t="s">
        <v>407</v>
      </c>
      <c r="B138" s="251"/>
      <c r="C138" s="121">
        <v>0.5</v>
      </c>
      <c r="D138" s="121">
        <v>0.6</v>
      </c>
      <c r="E138" s="121">
        <v>0.5</v>
      </c>
      <c r="F138" s="121">
        <v>0.6</v>
      </c>
      <c r="G138" s="253"/>
      <c r="H138" s="120"/>
      <c r="I138" s="120"/>
      <c r="J138" s="254"/>
      <c r="K138" s="458"/>
      <c r="L138" s="458"/>
      <c r="M138" s="343">
        <v>0.5</v>
      </c>
      <c r="N138" s="272">
        <v>0.6</v>
      </c>
      <c r="O138" s="363"/>
      <c r="P138" s="110"/>
      <c r="Q138" s="110"/>
      <c r="R138" s="110"/>
      <c r="S138" s="379"/>
      <c r="T138" s="342"/>
      <c r="U138" s="110"/>
      <c r="V138" s="161"/>
      <c r="W138" s="379"/>
    </row>
    <row r="139" spans="1:23" ht="12.75">
      <c r="A139" s="411" t="s">
        <v>77</v>
      </c>
      <c r="B139" s="251"/>
      <c r="C139" s="134"/>
      <c r="D139" s="116"/>
      <c r="E139" s="116"/>
      <c r="F139" s="116"/>
      <c r="G139" s="255"/>
      <c r="H139" s="40"/>
      <c r="I139" s="40"/>
      <c r="J139" s="256"/>
      <c r="K139" s="42"/>
      <c r="L139" s="42"/>
      <c r="M139" s="360"/>
      <c r="N139" s="268"/>
      <c r="O139" s="387"/>
      <c r="P139" s="121"/>
      <c r="Q139" s="121">
        <v>0.7</v>
      </c>
      <c r="R139" s="121">
        <v>0.9</v>
      </c>
      <c r="S139" s="388"/>
      <c r="T139" s="343">
        <v>0.9</v>
      </c>
      <c r="U139" s="121"/>
      <c r="V139" s="164"/>
      <c r="W139" s="388"/>
    </row>
    <row r="140" spans="1:23" ht="12.75">
      <c r="A140" s="412"/>
      <c r="B140" s="280"/>
      <c r="C140" s="134"/>
      <c r="D140" s="134"/>
      <c r="E140" s="134"/>
      <c r="F140" s="134"/>
      <c r="G140" s="412" t="s">
        <v>78</v>
      </c>
      <c r="H140" s="42"/>
      <c r="I140" s="42"/>
      <c r="J140" s="314"/>
      <c r="K140" s="42"/>
      <c r="L140" s="42"/>
      <c r="M140" s="286"/>
      <c r="N140" s="279"/>
      <c r="O140" s="286"/>
      <c r="P140" s="134"/>
      <c r="Q140" s="134"/>
      <c r="R140" s="134"/>
      <c r="S140" s="279"/>
      <c r="T140" s="286"/>
      <c r="U140" s="134"/>
      <c r="V140" s="134"/>
      <c r="W140" s="279"/>
    </row>
    <row r="141" spans="1:23" ht="12.75">
      <c r="A141" s="408" t="s">
        <v>408</v>
      </c>
      <c r="B141" s="273"/>
      <c r="C141" s="107">
        <v>4.25</v>
      </c>
      <c r="D141" s="107">
        <v>6.1</v>
      </c>
      <c r="E141" s="107">
        <v>4.25</v>
      </c>
      <c r="F141" s="107">
        <v>6.1</v>
      </c>
      <c r="G141" s="247"/>
      <c r="H141" s="181"/>
      <c r="I141" s="181"/>
      <c r="J141" s="321"/>
      <c r="K141" s="456"/>
      <c r="L141" s="456"/>
      <c r="M141" s="340">
        <v>4.25</v>
      </c>
      <c r="N141" s="248">
        <v>6.1</v>
      </c>
      <c r="O141" s="392"/>
      <c r="P141" s="107"/>
      <c r="Q141" s="107"/>
      <c r="R141" s="107">
        <v>7.7</v>
      </c>
      <c r="S141" s="390"/>
      <c r="T141" s="340"/>
      <c r="U141" s="107"/>
      <c r="V141" s="165"/>
      <c r="W141" s="390"/>
    </row>
    <row r="142" spans="1:23" ht="12.75">
      <c r="A142" s="420" t="s">
        <v>161</v>
      </c>
      <c r="B142" s="247"/>
      <c r="C142" s="139"/>
      <c r="D142" s="139"/>
      <c r="E142" s="139"/>
      <c r="F142" s="139"/>
      <c r="G142" s="275"/>
      <c r="H142" s="136"/>
      <c r="I142" s="136"/>
      <c r="J142" s="317"/>
      <c r="K142" s="460"/>
      <c r="L142" s="460"/>
      <c r="M142" s="362"/>
      <c r="N142" s="274"/>
      <c r="O142" s="363"/>
      <c r="P142" s="110"/>
      <c r="Q142" s="110"/>
      <c r="R142" s="139"/>
      <c r="S142" s="379"/>
      <c r="T142" s="342"/>
      <c r="U142" s="110"/>
      <c r="V142" s="161"/>
      <c r="W142" s="379"/>
    </row>
    <row r="143" spans="1:23" ht="12.75">
      <c r="A143" s="410" t="s">
        <v>249</v>
      </c>
      <c r="B143" s="275"/>
      <c r="C143" s="110">
        <v>1.2</v>
      </c>
      <c r="D143" s="110">
        <v>1.3</v>
      </c>
      <c r="E143" s="110">
        <v>1.2</v>
      </c>
      <c r="F143" s="110">
        <v>1.3</v>
      </c>
      <c r="G143" s="251"/>
      <c r="H143" s="106"/>
      <c r="I143" s="106"/>
      <c r="J143" s="252"/>
      <c r="K143" s="179"/>
      <c r="L143" s="179"/>
      <c r="M143" s="342">
        <v>1.2</v>
      </c>
      <c r="N143" s="250">
        <v>1.3</v>
      </c>
      <c r="O143" s="363"/>
      <c r="P143" s="110"/>
      <c r="Q143" s="110">
        <v>1.4</v>
      </c>
      <c r="R143" s="110">
        <v>1.6</v>
      </c>
      <c r="S143" s="379"/>
      <c r="T143" s="342">
        <v>1.4</v>
      </c>
      <c r="U143" s="110"/>
      <c r="V143" s="161"/>
      <c r="W143" s="379"/>
    </row>
    <row r="144" spans="1:23" ht="12.75">
      <c r="A144" s="410" t="s">
        <v>250</v>
      </c>
      <c r="B144" s="251"/>
      <c r="C144" s="110">
        <v>1.4</v>
      </c>
      <c r="D144" s="110">
        <v>1.5</v>
      </c>
      <c r="E144" s="110">
        <v>1.4</v>
      </c>
      <c r="F144" s="110">
        <v>1.5</v>
      </c>
      <c r="G144" s="251"/>
      <c r="H144" s="106"/>
      <c r="I144" s="106"/>
      <c r="J144" s="252"/>
      <c r="K144" s="179"/>
      <c r="L144" s="179"/>
      <c r="M144" s="342">
        <v>1.4</v>
      </c>
      <c r="N144" s="250">
        <v>1.5</v>
      </c>
      <c r="O144" s="363"/>
      <c r="P144" s="110"/>
      <c r="Q144" s="110">
        <v>1.6</v>
      </c>
      <c r="R144" s="110">
        <v>1.8</v>
      </c>
      <c r="S144" s="379"/>
      <c r="T144" s="342">
        <v>1.6</v>
      </c>
      <c r="U144" s="110"/>
      <c r="V144" s="161"/>
      <c r="W144" s="379"/>
    </row>
    <row r="145" spans="1:23" ht="12.75">
      <c r="A145" s="410" t="s">
        <v>251</v>
      </c>
      <c r="B145" s="251"/>
      <c r="C145" s="110">
        <v>0.7</v>
      </c>
      <c r="D145" s="110">
        <v>0.7</v>
      </c>
      <c r="E145" s="110">
        <v>0.7</v>
      </c>
      <c r="F145" s="110">
        <v>0.7</v>
      </c>
      <c r="G145" s="251"/>
      <c r="H145" s="106"/>
      <c r="I145" s="106"/>
      <c r="J145" s="252"/>
      <c r="K145" s="179"/>
      <c r="L145" s="179"/>
      <c r="M145" s="342">
        <v>0.7</v>
      </c>
      <c r="N145" s="250">
        <v>0.7</v>
      </c>
      <c r="O145" s="363"/>
      <c r="P145" s="110"/>
      <c r="Q145" s="110">
        <v>1.3</v>
      </c>
      <c r="R145" s="110">
        <v>1.5</v>
      </c>
      <c r="S145" s="379"/>
      <c r="T145" s="342">
        <v>1.3</v>
      </c>
      <c r="U145" s="110"/>
      <c r="V145" s="161"/>
      <c r="W145" s="379"/>
    </row>
    <row r="146" spans="1:23" ht="12.75">
      <c r="A146" s="410" t="s">
        <v>252</v>
      </c>
      <c r="B146" s="251"/>
      <c r="C146" s="110">
        <v>0.7</v>
      </c>
      <c r="D146" s="110">
        <v>0.7</v>
      </c>
      <c r="E146" s="110">
        <v>0.7</v>
      </c>
      <c r="F146" s="110">
        <v>0.7</v>
      </c>
      <c r="G146" s="251"/>
      <c r="H146" s="106"/>
      <c r="I146" s="106"/>
      <c r="J146" s="252"/>
      <c r="K146" s="179"/>
      <c r="L146" s="179"/>
      <c r="M146" s="342">
        <v>0.7</v>
      </c>
      <c r="N146" s="250">
        <v>0.7</v>
      </c>
      <c r="O146" s="363"/>
      <c r="P146" s="110"/>
      <c r="Q146" s="110">
        <v>0.7</v>
      </c>
      <c r="R146" s="110">
        <v>0.7</v>
      </c>
      <c r="S146" s="379"/>
      <c r="T146" s="342">
        <v>0.7</v>
      </c>
      <c r="U146" s="110"/>
      <c r="V146" s="161"/>
      <c r="W146" s="379"/>
    </row>
    <row r="147" spans="1:23" ht="12.75">
      <c r="A147" s="410" t="s">
        <v>253</v>
      </c>
      <c r="B147" s="251"/>
      <c r="C147" s="110">
        <v>0.6</v>
      </c>
      <c r="D147" s="110">
        <v>0.6</v>
      </c>
      <c r="E147" s="110">
        <v>0.6</v>
      </c>
      <c r="F147" s="110">
        <v>0.6</v>
      </c>
      <c r="G147" s="251"/>
      <c r="H147" s="106"/>
      <c r="I147" s="106"/>
      <c r="J147" s="252"/>
      <c r="K147" s="179"/>
      <c r="L147" s="179"/>
      <c r="M147" s="342">
        <v>0.6</v>
      </c>
      <c r="N147" s="250">
        <v>0.6</v>
      </c>
      <c r="O147" s="363"/>
      <c r="P147" s="110"/>
      <c r="Q147" s="110">
        <v>0.9</v>
      </c>
      <c r="R147" s="110">
        <v>1.1</v>
      </c>
      <c r="S147" s="379"/>
      <c r="T147" s="342">
        <v>0.6</v>
      </c>
      <c r="U147" s="110"/>
      <c r="V147" s="161"/>
      <c r="W147" s="379"/>
    </row>
    <row r="148" spans="1:23" ht="12.75">
      <c r="A148" s="410" t="s">
        <v>254</v>
      </c>
      <c r="B148" s="251"/>
      <c r="C148" s="110">
        <v>2.1</v>
      </c>
      <c r="D148" s="110">
        <v>2.1</v>
      </c>
      <c r="E148" s="110">
        <v>2.1</v>
      </c>
      <c r="F148" s="110">
        <v>2.1</v>
      </c>
      <c r="G148" s="251"/>
      <c r="H148" s="106"/>
      <c r="I148" s="106"/>
      <c r="J148" s="252"/>
      <c r="K148" s="179"/>
      <c r="L148" s="179"/>
      <c r="M148" s="342">
        <v>2.1</v>
      </c>
      <c r="N148" s="250">
        <v>2.1</v>
      </c>
      <c r="O148" s="363"/>
      <c r="P148" s="110"/>
      <c r="Q148" s="110">
        <v>2.3</v>
      </c>
      <c r="R148" s="110">
        <v>2.5</v>
      </c>
      <c r="S148" s="379"/>
      <c r="T148" s="342">
        <v>2.3</v>
      </c>
      <c r="U148" s="110"/>
      <c r="V148" s="161"/>
      <c r="W148" s="379"/>
    </row>
    <row r="149" spans="1:23" ht="12.75">
      <c r="A149" s="410" t="s">
        <v>255</v>
      </c>
      <c r="B149" s="251"/>
      <c r="C149" s="110">
        <v>0.58</v>
      </c>
      <c r="D149" s="110">
        <v>0.79</v>
      </c>
      <c r="E149" s="110">
        <v>0.58</v>
      </c>
      <c r="F149" s="110">
        <v>0.79</v>
      </c>
      <c r="G149" s="251"/>
      <c r="H149" s="106"/>
      <c r="I149" s="106"/>
      <c r="J149" s="252"/>
      <c r="K149" s="179"/>
      <c r="L149" s="179"/>
      <c r="M149" s="342">
        <v>0.58</v>
      </c>
      <c r="N149" s="250">
        <v>0.79</v>
      </c>
      <c r="O149" s="363"/>
      <c r="P149" s="110"/>
      <c r="Q149" s="110">
        <v>0.58</v>
      </c>
      <c r="R149" s="110">
        <v>0.79</v>
      </c>
      <c r="S149" s="379"/>
      <c r="T149" s="342">
        <v>0.58</v>
      </c>
      <c r="U149" s="110"/>
      <c r="V149" s="161"/>
      <c r="W149" s="379"/>
    </row>
    <row r="150" spans="1:23" ht="12.75">
      <c r="A150" s="411" t="s">
        <v>256</v>
      </c>
      <c r="B150" s="251"/>
      <c r="C150" s="121">
        <v>1.2</v>
      </c>
      <c r="D150" s="121">
        <v>1.4</v>
      </c>
      <c r="E150" s="121">
        <v>1.2</v>
      </c>
      <c r="F150" s="121">
        <v>1.4</v>
      </c>
      <c r="G150" s="253"/>
      <c r="H150" s="120"/>
      <c r="I150" s="120"/>
      <c r="J150" s="254"/>
      <c r="K150" s="458"/>
      <c r="L150" s="458"/>
      <c r="M150" s="343">
        <v>1.2</v>
      </c>
      <c r="N150" s="272">
        <v>1.4</v>
      </c>
      <c r="O150" s="387"/>
      <c r="P150" s="121"/>
      <c r="Q150" s="121">
        <v>1.4</v>
      </c>
      <c r="R150" s="121">
        <v>1.6</v>
      </c>
      <c r="S150" s="388"/>
      <c r="T150" s="343">
        <v>1.4</v>
      </c>
      <c r="U150" s="121"/>
      <c r="V150" s="164"/>
      <c r="W150" s="388"/>
    </row>
    <row r="151" spans="1:23" ht="12.75">
      <c r="A151" s="412"/>
      <c r="B151" s="280"/>
      <c r="C151" s="134"/>
      <c r="D151" s="134"/>
      <c r="E151" s="134"/>
      <c r="F151" s="134"/>
      <c r="G151" s="412" t="s">
        <v>87</v>
      </c>
      <c r="H151" s="42"/>
      <c r="I151" s="42"/>
      <c r="J151" s="314"/>
      <c r="K151" s="42"/>
      <c r="L151" s="42"/>
      <c r="M151" s="286"/>
      <c r="N151" s="279"/>
      <c r="O151" s="286"/>
      <c r="P151" s="134"/>
      <c r="Q151" s="134"/>
      <c r="R151" s="134"/>
      <c r="S151" s="279"/>
      <c r="T151" s="286"/>
      <c r="U151" s="134"/>
      <c r="V151" s="134"/>
      <c r="W151" s="279"/>
    </row>
    <row r="152" spans="1:23" ht="12.75">
      <c r="A152" s="408" t="s">
        <v>257</v>
      </c>
      <c r="B152" s="273"/>
      <c r="C152" s="107">
        <v>3.5</v>
      </c>
      <c r="D152" s="107">
        <v>3.5</v>
      </c>
      <c r="E152" s="107">
        <v>3.5</v>
      </c>
      <c r="F152" s="107">
        <v>3.5</v>
      </c>
      <c r="G152" s="247"/>
      <c r="H152" s="117"/>
      <c r="I152" s="117"/>
      <c r="J152" s="312"/>
      <c r="K152" s="456"/>
      <c r="L152" s="456"/>
      <c r="M152" s="340">
        <v>3.5</v>
      </c>
      <c r="N152" s="248">
        <v>3.5</v>
      </c>
      <c r="O152" s="373"/>
      <c r="P152" s="107">
        <v>5</v>
      </c>
      <c r="Q152" s="107">
        <v>5</v>
      </c>
      <c r="R152" s="107">
        <v>5</v>
      </c>
      <c r="S152" s="390"/>
      <c r="T152" s="340"/>
      <c r="U152" s="107"/>
      <c r="V152" s="165"/>
      <c r="W152" s="390"/>
    </row>
    <row r="153" spans="1:23" ht="12.75">
      <c r="A153" s="410" t="s">
        <v>596</v>
      </c>
      <c r="B153" s="247"/>
      <c r="C153" s="110">
        <v>0.45</v>
      </c>
      <c r="D153" s="110">
        <v>0.45</v>
      </c>
      <c r="E153" s="110">
        <v>0.45</v>
      </c>
      <c r="F153" s="110">
        <v>0.45</v>
      </c>
      <c r="G153" s="251"/>
      <c r="H153" s="106"/>
      <c r="I153" s="106"/>
      <c r="J153" s="252"/>
      <c r="K153" s="179"/>
      <c r="L153" s="179"/>
      <c r="M153" s="342">
        <v>0.45</v>
      </c>
      <c r="N153" s="250">
        <v>0.45</v>
      </c>
      <c r="O153" s="363"/>
      <c r="P153" s="110">
        <v>0.45</v>
      </c>
      <c r="Q153" s="110">
        <v>0.45</v>
      </c>
      <c r="R153" s="110">
        <v>0.45</v>
      </c>
      <c r="S153" s="379"/>
      <c r="T153" s="342"/>
      <c r="U153" s="110"/>
      <c r="V153" s="161"/>
      <c r="W153" s="379"/>
    </row>
    <row r="154" spans="1:23" ht="12.75">
      <c r="A154" s="410" t="s">
        <v>459</v>
      </c>
      <c r="B154" s="251"/>
      <c r="C154" s="110"/>
      <c r="D154" s="110"/>
      <c r="E154" s="110"/>
      <c r="F154" s="110"/>
      <c r="G154" s="251"/>
      <c r="H154" s="106"/>
      <c r="I154" s="106"/>
      <c r="J154" s="252"/>
      <c r="K154" s="179"/>
      <c r="L154" s="179"/>
      <c r="M154" s="342"/>
      <c r="N154" s="250"/>
      <c r="O154" s="363"/>
      <c r="P154" s="110"/>
      <c r="Q154" s="110"/>
      <c r="R154" s="110"/>
      <c r="S154" s="379"/>
      <c r="T154" s="342"/>
      <c r="U154" s="110"/>
      <c r="V154" s="161"/>
      <c r="W154" s="379"/>
    </row>
    <row r="155" spans="1:23" ht="12.75">
      <c r="A155" s="410" t="s">
        <v>259</v>
      </c>
      <c r="B155" s="251"/>
      <c r="C155" s="110">
        <v>1.1</v>
      </c>
      <c r="D155" s="110">
        <v>1.1</v>
      </c>
      <c r="E155" s="110">
        <v>1.1</v>
      </c>
      <c r="F155" s="110">
        <v>1.1</v>
      </c>
      <c r="G155" s="251"/>
      <c r="H155" s="106"/>
      <c r="I155" s="106"/>
      <c r="J155" s="252"/>
      <c r="K155" s="179"/>
      <c r="L155" s="179"/>
      <c r="M155" s="342">
        <v>1.1</v>
      </c>
      <c r="N155" s="250">
        <v>1.1</v>
      </c>
      <c r="O155" s="363">
        <v>1.63</v>
      </c>
      <c r="P155" s="110"/>
      <c r="Q155" s="110">
        <v>1.43</v>
      </c>
      <c r="R155" s="110">
        <v>1.43</v>
      </c>
      <c r="S155" s="379"/>
      <c r="T155" s="342">
        <v>1.43</v>
      </c>
      <c r="U155" s="110"/>
      <c r="V155" s="161"/>
      <c r="W155" s="379"/>
    </row>
    <row r="156" spans="1:23" ht="12.75">
      <c r="A156" s="410" t="s">
        <v>260</v>
      </c>
      <c r="B156" s="251"/>
      <c r="C156" s="110">
        <v>0.63</v>
      </c>
      <c r="D156" s="110">
        <v>0.63</v>
      </c>
      <c r="E156" s="110">
        <v>0.63</v>
      </c>
      <c r="F156" s="110">
        <v>0.63</v>
      </c>
      <c r="G156" s="251"/>
      <c r="H156" s="106"/>
      <c r="I156" s="106"/>
      <c r="J156" s="252"/>
      <c r="K156" s="179"/>
      <c r="L156" s="179"/>
      <c r="M156" s="342">
        <v>0.63</v>
      </c>
      <c r="N156" s="250">
        <v>0.63</v>
      </c>
      <c r="O156" s="363">
        <v>0.63</v>
      </c>
      <c r="P156" s="110"/>
      <c r="Q156" s="110">
        <v>0.63</v>
      </c>
      <c r="R156" s="110">
        <v>0.63</v>
      </c>
      <c r="S156" s="379"/>
      <c r="T156" s="342">
        <v>0.63</v>
      </c>
      <c r="U156" s="110"/>
      <c r="V156" s="161"/>
      <c r="W156" s="379"/>
    </row>
    <row r="157" spans="1:23" ht="12.75">
      <c r="A157" s="410" t="s">
        <v>409</v>
      </c>
      <c r="B157" s="251"/>
      <c r="C157" s="110">
        <v>0.4</v>
      </c>
      <c r="D157" s="110">
        <v>0.4</v>
      </c>
      <c r="E157" s="110">
        <v>0.4</v>
      </c>
      <c r="F157" s="110">
        <v>0.4</v>
      </c>
      <c r="G157" s="251"/>
      <c r="H157" s="106"/>
      <c r="I157" s="106"/>
      <c r="J157" s="252"/>
      <c r="K157" s="179"/>
      <c r="L157" s="179"/>
      <c r="M157" s="342">
        <v>0.4</v>
      </c>
      <c r="N157" s="250">
        <v>0.4</v>
      </c>
      <c r="O157" s="363"/>
      <c r="P157" s="110"/>
      <c r="Q157" s="110"/>
      <c r="R157" s="110"/>
      <c r="S157" s="379"/>
      <c r="T157" s="342"/>
      <c r="U157" s="110"/>
      <c r="V157" s="161"/>
      <c r="W157" s="379"/>
    </row>
    <row r="158" spans="1:23" ht="12.75">
      <c r="A158" s="410" t="s">
        <v>262</v>
      </c>
      <c r="B158" s="251"/>
      <c r="C158" s="110">
        <v>0.75</v>
      </c>
      <c r="D158" s="110"/>
      <c r="E158" s="110">
        <v>0.75</v>
      </c>
      <c r="F158" s="110"/>
      <c r="G158" s="251"/>
      <c r="H158" s="106"/>
      <c r="I158" s="106"/>
      <c r="J158" s="252"/>
      <c r="K158" s="179"/>
      <c r="L158" s="179"/>
      <c r="M158" s="342">
        <v>0.75</v>
      </c>
      <c r="N158" s="250"/>
      <c r="O158" s="363"/>
      <c r="P158" s="110"/>
      <c r="Q158" s="110"/>
      <c r="R158" s="110"/>
      <c r="S158" s="379"/>
      <c r="T158" s="342"/>
      <c r="U158" s="110"/>
      <c r="V158" s="161"/>
      <c r="W158" s="379"/>
    </row>
    <row r="159" spans="1:23" ht="12.75">
      <c r="A159" s="410" t="s">
        <v>263</v>
      </c>
      <c r="B159" s="251"/>
      <c r="C159" s="110">
        <v>4.57</v>
      </c>
      <c r="D159" s="110">
        <v>4.57</v>
      </c>
      <c r="E159" s="110">
        <v>4.57</v>
      </c>
      <c r="F159" s="110">
        <v>4.57</v>
      </c>
      <c r="G159" s="110">
        <v>4.57</v>
      </c>
      <c r="H159" s="110">
        <v>4.57</v>
      </c>
      <c r="I159" s="110">
        <v>4.57</v>
      </c>
      <c r="J159" s="250">
        <v>5</v>
      </c>
      <c r="K159" s="179"/>
      <c r="L159" s="179"/>
      <c r="M159" s="342">
        <v>4.57</v>
      </c>
      <c r="N159" s="342">
        <v>4.57</v>
      </c>
      <c r="O159" s="342">
        <v>5</v>
      </c>
      <c r="P159" s="110">
        <v>5</v>
      </c>
      <c r="Q159" s="110">
        <v>5</v>
      </c>
      <c r="R159" s="110">
        <v>5</v>
      </c>
      <c r="S159" s="391" t="s">
        <v>477</v>
      </c>
      <c r="T159" s="342">
        <v>6.43</v>
      </c>
      <c r="U159" s="110">
        <v>6.43</v>
      </c>
      <c r="V159" s="161"/>
      <c r="W159" s="391"/>
    </row>
    <row r="160" spans="1:23" ht="12.75">
      <c r="A160" s="411" t="s">
        <v>410</v>
      </c>
      <c r="B160" s="251"/>
      <c r="C160" s="121"/>
      <c r="D160" s="121"/>
      <c r="E160" s="121"/>
      <c r="F160" s="121"/>
      <c r="G160" s="253"/>
      <c r="H160" s="120"/>
      <c r="I160" s="120"/>
      <c r="J160" s="254"/>
      <c r="K160" s="458"/>
      <c r="L160" s="458"/>
      <c r="M160" s="343"/>
      <c r="N160" s="272"/>
      <c r="O160" s="387"/>
      <c r="P160" s="121"/>
      <c r="Q160" s="121"/>
      <c r="R160" s="121"/>
      <c r="S160" s="388"/>
      <c r="T160" s="343"/>
      <c r="U160" s="121"/>
      <c r="V160" s="164"/>
      <c r="W160" s="388"/>
    </row>
    <row r="161" spans="1:23" ht="12.75">
      <c r="A161" s="412"/>
      <c r="B161" s="280"/>
      <c r="C161" s="134"/>
      <c r="D161" s="134"/>
      <c r="E161" s="134"/>
      <c r="F161" s="134"/>
      <c r="G161" s="412" t="s">
        <v>89</v>
      </c>
      <c r="H161" s="42"/>
      <c r="I161" s="42"/>
      <c r="J161" s="314"/>
      <c r="K161" s="42"/>
      <c r="L161" s="42"/>
      <c r="M161" s="286"/>
      <c r="N161" s="279"/>
      <c r="O161" s="286"/>
      <c r="P161" s="134"/>
      <c r="Q161" s="134"/>
      <c r="R161" s="134"/>
      <c r="S161" s="279"/>
      <c r="T161" s="286"/>
      <c r="U161" s="134"/>
      <c r="V161" s="134"/>
      <c r="W161" s="279"/>
    </row>
    <row r="162" spans="1:23" ht="12.75">
      <c r="A162" s="408" t="s">
        <v>90</v>
      </c>
      <c r="B162" s="273"/>
      <c r="C162" s="107">
        <v>0.45</v>
      </c>
      <c r="D162" s="107">
        <v>0.45</v>
      </c>
      <c r="E162" s="107">
        <v>0.45</v>
      </c>
      <c r="F162" s="107">
        <v>0.45</v>
      </c>
      <c r="G162" s="247"/>
      <c r="H162" s="117"/>
      <c r="I162" s="117"/>
      <c r="J162" s="312"/>
      <c r="K162" s="456"/>
      <c r="L162" s="456"/>
      <c r="M162" s="340">
        <v>0.45</v>
      </c>
      <c r="N162" s="248"/>
      <c r="O162" s="340" t="s">
        <v>153</v>
      </c>
      <c r="P162" s="107"/>
      <c r="Q162" s="107"/>
      <c r="R162" s="107"/>
      <c r="S162" s="390"/>
      <c r="T162" s="340" t="s">
        <v>153</v>
      </c>
      <c r="U162" s="107"/>
      <c r="V162" s="165"/>
      <c r="W162" s="390"/>
    </row>
    <row r="163" spans="1:23" ht="12.75">
      <c r="A163" s="410" t="s">
        <v>265</v>
      </c>
      <c r="B163" s="247"/>
      <c r="C163" s="110">
        <v>3.5</v>
      </c>
      <c r="D163" s="110">
        <v>3.5</v>
      </c>
      <c r="E163" s="110">
        <v>3.5</v>
      </c>
      <c r="F163" s="110">
        <v>3.5</v>
      </c>
      <c r="G163" s="251"/>
      <c r="H163" s="106"/>
      <c r="I163" s="106"/>
      <c r="J163" s="252"/>
      <c r="K163" s="179"/>
      <c r="L163" s="179"/>
      <c r="M163" s="342">
        <v>3.5</v>
      </c>
      <c r="N163" s="250">
        <v>3.5</v>
      </c>
      <c r="O163" s="342">
        <v>5</v>
      </c>
      <c r="P163" s="110">
        <v>5</v>
      </c>
      <c r="Q163" s="110">
        <v>5</v>
      </c>
      <c r="R163" s="110">
        <v>6</v>
      </c>
      <c r="S163" s="391" t="s">
        <v>477</v>
      </c>
      <c r="T163" s="342">
        <v>6.43</v>
      </c>
      <c r="U163" s="110">
        <v>6.43</v>
      </c>
      <c r="V163" s="161"/>
      <c r="W163" s="391" t="s">
        <v>477</v>
      </c>
    </row>
    <row r="164" spans="1:23" ht="12.75">
      <c r="A164" s="410" t="s">
        <v>266</v>
      </c>
      <c r="B164" s="251"/>
      <c r="C164" s="110">
        <v>10</v>
      </c>
      <c r="D164" s="110">
        <v>10</v>
      </c>
      <c r="E164" s="110">
        <v>10</v>
      </c>
      <c r="F164" s="110">
        <v>10</v>
      </c>
      <c r="G164" s="251"/>
      <c r="H164" s="106"/>
      <c r="I164" s="106"/>
      <c r="J164" s="252"/>
      <c r="K164" s="179"/>
      <c r="L164" s="179"/>
      <c r="M164" s="342">
        <v>10</v>
      </c>
      <c r="N164" s="250">
        <v>10</v>
      </c>
      <c r="O164" s="363"/>
      <c r="P164" s="110"/>
      <c r="Q164" s="110"/>
      <c r="R164" s="110"/>
      <c r="S164" s="379"/>
      <c r="T164" s="342"/>
      <c r="U164" s="110"/>
      <c r="V164" s="161"/>
      <c r="W164" s="379"/>
    </row>
    <row r="165" spans="1:23" ht="12.75">
      <c r="A165" s="410" t="s">
        <v>267</v>
      </c>
      <c r="B165" s="251"/>
      <c r="C165" s="110">
        <v>1.25</v>
      </c>
      <c r="D165" s="110">
        <v>1.45</v>
      </c>
      <c r="E165" s="110">
        <v>1.25</v>
      </c>
      <c r="F165" s="110">
        <v>1.45</v>
      </c>
      <c r="G165" s="251"/>
      <c r="H165" s="106"/>
      <c r="I165" s="106"/>
      <c r="J165" s="252"/>
      <c r="K165" s="179"/>
      <c r="L165" s="179"/>
      <c r="M165" s="342">
        <v>1.25</v>
      </c>
      <c r="N165" s="250">
        <v>1.45</v>
      </c>
      <c r="O165" s="363"/>
      <c r="P165" s="110"/>
      <c r="Q165" s="110"/>
      <c r="R165" s="110"/>
      <c r="S165" s="379"/>
      <c r="T165" s="342"/>
      <c r="U165" s="110"/>
      <c r="V165" s="161"/>
      <c r="W165" s="379"/>
    </row>
    <row r="166" spans="1:23" ht="12.75">
      <c r="A166" s="410" t="s">
        <v>448</v>
      </c>
      <c r="B166" s="251"/>
      <c r="C166" s="110"/>
      <c r="D166" s="110"/>
      <c r="E166" s="110"/>
      <c r="F166" s="110"/>
      <c r="G166" s="251"/>
      <c r="H166" s="106"/>
      <c r="I166" s="106"/>
      <c r="J166" s="252"/>
      <c r="K166" s="179"/>
      <c r="L166" s="179"/>
      <c r="M166" s="342"/>
      <c r="N166" s="250"/>
      <c r="O166" s="363"/>
      <c r="P166" s="110"/>
      <c r="Q166" s="110"/>
      <c r="R166" s="110"/>
      <c r="S166" s="379"/>
      <c r="T166" s="342"/>
      <c r="U166" s="110"/>
      <c r="V166" s="161"/>
      <c r="W166" s="379"/>
    </row>
    <row r="167" spans="1:23" ht="12.75">
      <c r="A167" s="410" t="s">
        <v>489</v>
      </c>
      <c r="B167" s="251"/>
      <c r="C167" s="110">
        <v>1.4</v>
      </c>
      <c r="D167" s="110">
        <v>1.6</v>
      </c>
      <c r="E167" s="110">
        <v>1.4</v>
      </c>
      <c r="F167" s="110">
        <v>1.6</v>
      </c>
      <c r="G167" s="251">
        <v>1.2</v>
      </c>
      <c r="H167" s="106">
        <v>1.2</v>
      </c>
      <c r="I167" s="106">
        <v>1.4</v>
      </c>
      <c r="J167" s="252"/>
      <c r="K167" s="179"/>
      <c r="L167" s="179"/>
      <c r="M167" s="342">
        <v>1.4</v>
      </c>
      <c r="N167" s="250">
        <v>1.6</v>
      </c>
      <c r="O167" s="363"/>
      <c r="P167" s="110"/>
      <c r="Q167" s="110"/>
      <c r="R167" s="110"/>
      <c r="S167" s="379"/>
      <c r="T167" s="342"/>
      <c r="U167" s="110"/>
      <c r="V167" s="161"/>
      <c r="W167" s="379"/>
    </row>
    <row r="168" spans="1:23" ht="12.75">
      <c r="A168" s="410" t="s">
        <v>411</v>
      </c>
      <c r="B168" s="251"/>
      <c r="C168" s="110">
        <v>0.5</v>
      </c>
      <c r="D168" s="110"/>
      <c r="E168" s="110">
        <v>0.5</v>
      </c>
      <c r="F168" s="110"/>
      <c r="G168" s="251">
        <v>0.57</v>
      </c>
      <c r="H168" s="106"/>
      <c r="I168" s="106"/>
      <c r="J168" s="252"/>
      <c r="K168" s="179"/>
      <c r="L168" s="179"/>
      <c r="M168" s="342">
        <v>0.5</v>
      </c>
      <c r="N168" s="250"/>
      <c r="O168" s="363"/>
      <c r="P168" s="110"/>
      <c r="Q168" s="110"/>
      <c r="R168" s="110"/>
      <c r="S168" s="379"/>
      <c r="T168" s="342"/>
      <c r="U168" s="110"/>
      <c r="V168" s="161"/>
      <c r="W168" s="379"/>
    </row>
    <row r="169" spans="1:23" ht="12.75">
      <c r="A169" s="410" t="s">
        <v>270</v>
      </c>
      <c r="B169" s="251"/>
      <c r="C169" s="110"/>
      <c r="D169" s="110"/>
      <c r="E169" s="110"/>
      <c r="F169" s="110"/>
      <c r="G169" s="251"/>
      <c r="H169" s="106"/>
      <c r="I169" s="106"/>
      <c r="J169" s="252"/>
      <c r="K169" s="179"/>
      <c r="L169" s="179"/>
      <c r="M169" s="342"/>
      <c r="N169" s="250"/>
      <c r="O169" s="363"/>
      <c r="P169" s="110"/>
      <c r="Q169" s="110"/>
      <c r="R169" s="110"/>
      <c r="S169" s="379"/>
      <c r="T169" s="342"/>
      <c r="U169" s="110"/>
      <c r="V169" s="161"/>
      <c r="W169" s="379"/>
    </row>
    <row r="170" spans="1:23" ht="12.75">
      <c r="A170" s="410" t="s">
        <v>490</v>
      </c>
      <c r="B170" s="251"/>
      <c r="C170" s="110">
        <v>3.75</v>
      </c>
      <c r="D170" s="110">
        <v>3.75</v>
      </c>
      <c r="E170" s="110">
        <v>3.75</v>
      </c>
      <c r="F170" s="110">
        <v>3.75</v>
      </c>
      <c r="G170" s="251"/>
      <c r="H170" s="106"/>
      <c r="I170" s="106"/>
      <c r="J170" s="252"/>
      <c r="K170" s="179"/>
      <c r="L170" s="179"/>
      <c r="M170" s="342">
        <v>3.75</v>
      </c>
      <c r="N170" s="250">
        <v>3.75</v>
      </c>
      <c r="O170" s="363">
        <v>5.25</v>
      </c>
      <c r="P170" s="110">
        <v>5.25</v>
      </c>
      <c r="Q170" s="110">
        <v>5.25</v>
      </c>
      <c r="R170" s="110">
        <v>6.25</v>
      </c>
      <c r="S170" s="379"/>
      <c r="T170" s="342">
        <v>5.75</v>
      </c>
      <c r="U170" s="110">
        <v>8.14</v>
      </c>
      <c r="V170" s="161"/>
      <c r="W170" s="379"/>
    </row>
    <row r="171" spans="1:23" ht="12.75">
      <c r="A171" s="410" t="s">
        <v>272</v>
      </c>
      <c r="B171" s="251"/>
      <c r="C171" s="110">
        <v>1.78</v>
      </c>
      <c r="D171" s="110">
        <v>1.9</v>
      </c>
      <c r="E171" s="110">
        <v>1.78</v>
      </c>
      <c r="F171" s="110">
        <v>1.9</v>
      </c>
      <c r="G171" s="251"/>
      <c r="H171" s="106"/>
      <c r="I171" s="106"/>
      <c r="J171" s="252"/>
      <c r="K171" s="179"/>
      <c r="L171" s="179"/>
      <c r="M171" s="342">
        <v>1.78</v>
      </c>
      <c r="N171" s="250">
        <v>1.9</v>
      </c>
      <c r="O171" s="363"/>
      <c r="P171" s="110"/>
      <c r="Q171" s="110">
        <v>2</v>
      </c>
      <c r="R171" s="110">
        <v>2</v>
      </c>
      <c r="S171" s="379"/>
      <c r="T171" s="342">
        <v>2</v>
      </c>
      <c r="U171" s="110"/>
      <c r="V171" s="161"/>
      <c r="W171" s="379"/>
    </row>
    <row r="172" spans="1:23" ht="12.75">
      <c r="A172" s="410" t="s">
        <v>273</v>
      </c>
      <c r="B172" s="251"/>
      <c r="C172" s="110"/>
      <c r="D172" s="110"/>
      <c r="E172" s="110"/>
      <c r="F172" s="110"/>
      <c r="G172" s="251">
        <v>1</v>
      </c>
      <c r="H172" s="106">
        <v>1</v>
      </c>
      <c r="I172" s="106"/>
      <c r="J172" s="252"/>
      <c r="K172" s="179"/>
      <c r="L172" s="179"/>
      <c r="M172" s="342"/>
      <c r="N172" s="250"/>
      <c r="O172" s="363"/>
      <c r="P172" s="110"/>
      <c r="Q172" s="139"/>
      <c r="R172" s="139"/>
      <c r="S172" s="393"/>
      <c r="T172" s="342"/>
      <c r="U172" s="110"/>
      <c r="V172" s="161"/>
      <c r="W172" s="379"/>
    </row>
    <row r="173" spans="1:23" ht="12.75">
      <c r="A173" s="410" t="s">
        <v>163</v>
      </c>
      <c r="B173" s="251"/>
      <c r="C173" s="110">
        <v>1.6</v>
      </c>
      <c r="D173" s="110">
        <v>1.8</v>
      </c>
      <c r="E173" s="110">
        <v>1.6</v>
      </c>
      <c r="F173" s="110">
        <v>1.8</v>
      </c>
      <c r="G173" s="251"/>
      <c r="H173" s="106"/>
      <c r="I173" s="106"/>
      <c r="J173" s="252"/>
      <c r="K173" s="179"/>
      <c r="L173" s="179"/>
      <c r="M173" s="342">
        <v>1.6</v>
      </c>
      <c r="N173" s="250">
        <v>1.8</v>
      </c>
      <c r="O173" s="363"/>
      <c r="P173" s="110"/>
      <c r="Q173" s="110">
        <v>2.4</v>
      </c>
      <c r="R173" s="110">
        <v>2.4</v>
      </c>
      <c r="S173" s="379"/>
      <c r="T173" s="342">
        <v>2.2</v>
      </c>
      <c r="U173" s="110"/>
      <c r="V173" s="110"/>
      <c r="W173" s="379"/>
    </row>
    <row r="174" spans="1:23" ht="12.75">
      <c r="A174" s="412"/>
      <c r="B174" s="280"/>
      <c r="C174" s="134"/>
      <c r="D174" s="134"/>
      <c r="E174" s="134"/>
      <c r="F174" s="134"/>
      <c r="G174" s="412" t="s">
        <v>92</v>
      </c>
      <c r="H174" s="42"/>
      <c r="I174" s="42"/>
      <c r="J174" s="314"/>
      <c r="K174" s="42"/>
      <c r="L174" s="42"/>
      <c r="M174" s="286"/>
      <c r="N174" s="279"/>
      <c r="O174" s="286"/>
      <c r="P174" s="134"/>
      <c r="Q174" s="134"/>
      <c r="R174" s="134"/>
      <c r="S174" s="279"/>
      <c r="T174" s="286"/>
      <c r="U174" s="134"/>
      <c r="V174" s="134"/>
      <c r="W174" s="279"/>
    </row>
    <row r="175" spans="1:23" ht="12.75">
      <c r="A175" s="408" t="s">
        <v>265</v>
      </c>
      <c r="B175" s="273"/>
      <c r="C175" s="107">
        <v>4.5</v>
      </c>
      <c r="D175" s="107">
        <v>4.5</v>
      </c>
      <c r="E175" s="107">
        <v>4.5</v>
      </c>
      <c r="F175" s="107">
        <v>4.5</v>
      </c>
      <c r="G175" s="247"/>
      <c r="H175" s="117"/>
      <c r="I175" s="117"/>
      <c r="J175" s="312"/>
      <c r="K175" s="456"/>
      <c r="L175" s="456"/>
      <c r="M175" s="340">
        <v>4.5</v>
      </c>
      <c r="N175" s="248">
        <v>4.5</v>
      </c>
      <c r="O175" s="340">
        <v>7.4</v>
      </c>
      <c r="P175" s="107">
        <v>7.4</v>
      </c>
      <c r="Q175" s="107">
        <v>7.4</v>
      </c>
      <c r="R175" s="107">
        <v>8.4</v>
      </c>
      <c r="S175" s="390"/>
      <c r="T175" s="340"/>
      <c r="U175" s="107"/>
      <c r="V175" s="165"/>
      <c r="W175" s="390"/>
    </row>
    <row r="176" spans="1:23" ht="12.75">
      <c r="A176" s="410" t="s">
        <v>93</v>
      </c>
      <c r="B176" s="247"/>
      <c r="C176" s="110">
        <v>1.1</v>
      </c>
      <c r="D176" s="110">
        <v>1.1</v>
      </c>
      <c r="E176" s="110">
        <v>1.1</v>
      </c>
      <c r="F176" s="110">
        <v>1.1</v>
      </c>
      <c r="G176" s="251"/>
      <c r="H176" s="106"/>
      <c r="I176" s="106"/>
      <c r="J176" s="252"/>
      <c r="K176" s="179"/>
      <c r="L176" s="179"/>
      <c r="M176" s="342">
        <v>1.1</v>
      </c>
      <c r="N176" s="250">
        <v>1.1</v>
      </c>
      <c r="O176" s="342">
        <v>1.4</v>
      </c>
      <c r="P176" s="110">
        <v>1.4</v>
      </c>
      <c r="Q176" s="110">
        <v>1.4</v>
      </c>
      <c r="R176" s="110">
        <v>1.5</v>
      </c>
      <c r="S176" s="379"/>
      <c r="T176" s="342">
        <v>0.72</v>
      </c>
      <c r="U176" s="110">
        <v>0.72</v>
      </c>
      <c r="V176" s="161"/>
      <c r="W176" s="379"/>
    </row>
    <row r="177" spans="1:23" ht="12.75">
      <c r="A177" s="410" t="s">
        <v>57</v>
      </c>
      <c r="B177" s="251"/>
      <c r="C177" s="110">
        <v>0.9</v>
      </c>
      <c r="D177" s="110">
        <v>0.9</v>
      </c>
      <c r="E177" s="110">
        <v>0.9</v>
      </c>
      <c r="F177" s="110">
        <v>0.9</v>
      </c>
      <c r="G177" s="251"/>
      <c r="H177" s="106"/>
      <c r="I177" s="106"/>
      <c r="J177" s="252"/>
      <c r="K177" s="179"/>
      <c r="L177" s="179"/>
      <c r="M177" s="342">
        <v>0.9</v>
      </c>
      <c r="N177" s="250">
        <v>0.9</v>
      </c>
      <c r="O177" s="363"/>
      <c r="P177" s="110"/>
      <c r="Q177" s="110"/>
      <c r="R177" s="110"/>
      <c r="S177" s="379"/>
      <c r="T177" s="342"/>
      <c r="U177" s="110"/>
      <c r="V177" s="161"/>
      <c r="W177" s="379"/>
    </row>
    <row r="178" spans="1:23" ht="12.75">
      <c r="A178" s="410" t="s">
        <v>276</v>
      </c>
      <c r="B178" s="251"/>
      <c r="C178" s="110"/>
      <c r="D178" s="110"/>
      <c r="E178" s="110"/>
      <c r="F178" s="110"/>
      <c r="G178" s="251"/>
      <c r="H178" s="106"/>
      <c r="I178" s="106"/>
      <c r="J178" s="252"/>
      <c r="K178" s="179"/>
      <c r="L178" s="179"/>
      <c r="M178" s="342"/>
      <c r="N178" s="250"/>
      <c r="O178" s="363"/>
      <c r="P178" s="110"/>
      <c r="Q178" s="110"/>
      <c r="R178" s="110"/>
      <c r="S178" s="379"/>
      <c r="T178" s="342"/>
      <c r="U178" s="110"/>
      <c r="V178" s="161"/>
      <c r="W178" s="379"/>
    </row>
    <row r="179" spans="1:23" ht="12.75">
      <c r="A179" s="410" t="s">
        <v>277</v>
      </c>
      <c r="B179" s="251"/>
      <c r="C179" s="110"/>
      <c r="D179" s="110"/>
      <c r="E179" s="110"/>
      <c r="F179" s="110"/>
      <c r="G179" s="251"/>
      <c r="H179" s="106"/>
      <c r="I179" s="106"/>
      <c r="J179" s="252"/>
      <c r="K179" s="179"/>
      <c r="L179" s="179"/>
      <c r="M179" s="342"/>
      <c r="N179" s="250"/>
      <c r="O179" s="363"/>
      <c r="P179" s="110"/>
      <c r="Q179" s="110"/>
      <c r="R179" s="110"/>
      <c r="S179" s="379"/>
      <c r="T179" s="342"/>
      <c r="U179" s="110"/>
      <c r="V179" s="161"/>
      <c r="W179" s="379"/>
    </row>
    <row r="180" spans="1:23" ht="12.75">
      <c r="A180" s="410" t="s">
        <v>278</v>
      </c>
      <c r="B180" s="251"/>
      <c r="C180" s="110">
        <v>1.1</v>
      </c>
      <c r="D180" s="110">
        <v>1.25</v>
      </c>
      <c r="E180" s="110">
        <v>1.1</v>
      </c>
      <c r="F180" s="110">
        <v>1.25</v>
      </c>
      <c r="G180" s="251"/>
      <c r="H180" s="106"/>
      <c r="I180" s="106"/>
      <c r="J180" s="252"/>
      <c r="K180" s="179"/>
      <c r="L180" s="179"/>
      <c r="M180" s="342">
        <v>1.1</v>
      </c>
      <c r="N180" s="250">
        <v>1.25</v>
      </c>
      <c r="O180" s="363"/>
      <c r="P180" s="110"/>
      <c r="Q180" s="110">
        <v>1.4</v>
      </c>
      <c r="R180" s="110">
        <v>1.5</v>
      </c>
      <c r="S180" s="379"/>
      <c r="T180" s="342">
        <v>1.2</v>
      </c>
      <c r="U180" s="110">
        <v>1.2</v>
      </c>
      <c r="V180" s="161"/>
      <c r="W180" s="379"/>
    </row>
    <row r="181" spans="1:23" ht="12.75">
      <c r="A181" s="410" t="s">
        <v>52</v>
      </c>
      <c r="B181" s="251"/>
      <c r="C181" s="110"/>
      <c r="D181" s="110"/>
      <c r="E181" s="110"/>
      <c r="F181" s="110"/>
      <c r="G181" s="251"/>
      <c r="H181" s="106"/>
      <c r="I181" s="106"/>
      <c r="J181" s="252"/>
      <c r="K181" s="179"/>
      <c r="L181" s="179"/>
      <c r="M181" s="342"/>
      <c r="N181" s="250"/>
      <c r="O181" s="363"/>
      <c r="P181" s="110"/>
      <c r="Q181" s="110"/>
      <c r="R181" s="110"/>
      <c r="S181" s="379"/>
      <c r="T181" s="342"/>
      <c r="U181" s="110"/>
      <c r="V181" s="161"/>
      <c r="W181" s="379"/>
    </row>
    <row r="182" spans="1:23" ht="12.75">
      <c r="A182" s="410" t="s">
        <v>279</v>
      </c>
      <c r="B182" s="251"/>
      <c r="C182" s="110"/>
      <c r="D182" s="110"/>
      <c r="E182" s="110"/>
      <c r="F182" s="110"/>
      <c r="G182" s="251"/>
      <c r="H182" s="106"/>
      <c r="I182" s="106"/>
      <c r="J182" s="252"/>
      <c r="K182" s="179"/>
      <c r="L182" s="179"/>
      <c r="M182" s="342"/>
      <c r="N182" s="250"/>
      <c r="O182" s="363"/>
      <c r="P182" s="110"/>
      <c r="Q182" s="110"/>
      <c r="R182" s="110"/>
      <c r="S182" s="379"/>
      <c r="T182" s="342"/>
      <c r="U182" s="110"/>
      <c r="V182" s="161"/>
      <c r="W182" s="379"/>
    </row>
    <row r="183" spans="1:23" ht="12.75">
      <c r="A183" s="410" t="s">
        <v>412</v>
      </c>
      <c r="B183" s="251"/>
      <c r="C183" s="110"/>
      <c r="D183" s="110"/>
      <c r="E183" s="110"/>
      <c r="F183" s="110"/>
      <c r="G183" s="251"/>
      <c r="H183" s="106"/>
      <c r="I183" s="106"/>
      <c r="J183" s="252"/>
      <c r="K183" s="179"/>
      <c r="L183" s="179"/>
      <c r="M183" s="342"/>
      <c r="N183" s="250"/>
      <c r="O183" s="363"/>
      <c r="P183" s="110"/>
      <c r="Q183" s="110"/>
      <c r="R183" s="110"/>
      <c r="S183" s="379"/>
      <c r="T183" s="342"/>
      <c r="U183" s="110"/>
      <c r="V183" s="161"/>
      <c r="W183" s="379"/>
    </row>
    <row r="184" spans="1:23" ht="12.75">
      <c r="A184" s="410" t="s">
        <v>413</v>
      </c>
      <c r="B184" s="251"/>
      <c r="C184" s="110"/>
      <c r="D184" s="110"/>
      <c r="E184" s="110"/>
      <c r="F184" s="110"/>
      <c r="G184" s="251"/>
      <c r="H184" s="106"/>
      <c r="I184" s="106"/>
      <c r="J184" s="252"/>
      <c r="K184" s="179"/>
      <c r="L184" s="179"/>
      <c r="M184" s="342"/>
      <c r="N184" s="250"/>
      <c r="O184" s="363"/>
      <c r="P184" s="110"/>
      <c r="Q184" s="110"/>
      <c r="R184" s="110"/>
      <c r="S184" s="379"/>
      <c r="T184" s="342"/>
      <c r="U184" s="110"/>
      <c r="V184" s="161"/>
      <c r="W184" s="379"/>
    </row>
    <row r="185" spans="1:23" ht="12.75">
      <c r="A185" s="411" t="s">
        <v>414</v>
      </c>
      <c r="B185" s="251"/>
      <c r="C185" s="121"/>
      <c r="D185" s="121"/>
      <c r="E185" s="121"/>
      <c r="F185" s="121"/>
      <c r="G185" s="253"/>
      <c r="H185" s="120"/>
      <c r="I185" s="120"/>
      <c r="J185" s="254"/>
      <c r="K185" s="458"/>
      <c r="L185" s="458"/>
      <c r="M185" s="343"/>
      <c r="N185" s="272"/>
      <c r="O185" s="387"/>
      <c r="P185" s="121"/>
      <c r="Q185" s="121"/>
      <c r="R185" s="121"/>
      <c r="S185" s="388"/>
      <c r="T185" s="343"/>
      <c r="U185" s="121"/>
      <c r="V185" s="164"/>
      <c r="W185" s="388"/>
    </row>
    <row r="186" spans="1:23" ht="15.75">
      <c r="A186" s="424"/>
      <c r="B186" s="280"/>
      <c r="C186" s="134"/>
      <c r="D186" s="134"/>
      <c r="E186" s="134"/>
      <c r="F186" s="134"/>
      <c r="G186" s="424" t="s">
        <v>580</v>
      </c>
      <c r="H186" s="204"/>
      <c r="I186" s="204"/>
      <c r="J186" s="322"/>
      <c r="K186" s="204"/>
      <c r="L186" s="204"/>
      <c r="M186" s="286"/>
      <c r="N186" s="279"/>
      <c r="O186" s="286"/>
      <c r="P186" s="134"/>
      <c r="Q186" s="134"/>
      <c r="R186" s="134"/>
      <c r="S186" s="279"/>
      <c r="T186" s="286"/>
      <c r="U186" s="134"/>
      <c r="V186" s="134"/>
      <c r="W186" s="279"/>
    </row>
    <row r="187" spans="1:23" ht="15.75">
      <c r="A187" s="412"/>
      <c r="B187" s="277"/>
      <c r="C187" s="134"/>
      <c r="D187" s="134"/>
      <c r="E187" s="134"/>
      <c r="F187" s="134"/>
      <c r="G187" s="412" t="s">
        <v>95</v>
      </c>
      <c r="H187" s="42"/>
      <c r="I187" s="42"/>
      <c r="J187" s="314"/>
      <c r="K187" s="42"/>
      <c r="L187" s="42"/>
      <c r="M187" s="286"/>
      <c r="N187" s="279"/>
      <c r="O187" s="286"/>
      <c r="P187" s="134"/>
      <c r="Q187" s="134"/>
      <c r="R187" s="134"/>
      <c r="S187" s="279"/>
      <c r="T187" s="286"/>
      <c r="U187" s="134"/>
      <c r="V187" s="134"/>
      <c r="W187" s="268"/>
    </row>
    <row r="188" spans="1:23" ht="15.75">
      <c r="A188" s="425" t="s">
        <v>282</v>
      </c>
      <c r="B188" s="273"/>
      <c r="C188" s="107">
        <v>0.9</v>
      </c>
      <c r="D188" s="107">
        <v>0.9</v>
      </c>
      <c r="E188" s="107">
        <v>0.9</v>
      </c>
      <c r="F188" s="107">
        <v>0.9</v>
      </c>
      <c r="G188" s="283"/>
      <c r="H188" s="22"/>
      <c r="I188" s="22"/>
      <c r="J188" s="323"/>
      <c r="K188" s="464"/>
      <c r="L188" s="464"/>
      <c r="M188" s="340">
        <v>0.9</v>
      </c>
      <c r="N188" s="248">
        <v>0.9</v>
      </c>
      <c r="O188" s="373"/>
      <c r="P188" s="107">
        <v>1.33</v>
      </c>
      <c r="Q188" s="107">
        <v>1.33</v>
      </c>
      <c r="R188" s="107">
        <v>1.53</v>
      </c>
      <c r="S188" s="390"/>
      <c r="T188" s="340">
        <v>1.33</v>
      </c>
      <c r="U188" s="107"/>
      <c r="V188" s="165"/>
      <c r="W188" s="390"/>
    </row>
    <row r="189" spans="1:23" ht="12.75" customHeight="1">
      <c r="A189" s="410" t="s">
        <v>283</v>
      </c>
      <c r="B189" s="283"/>
      <c r="C189" s="110">
        <v>0.3</v>
      </c>
      <c r="D189" s="110">
        <v>0.3</v>
      </c>
      <c r="E189" s="110">
        <v>0.3</v>
      </c>
      <c r="F189" s="110">
        <v>0.3</v>
      </c>
      <c r="G189" s="251"/>
      <c r="H189" s="106"/>
      <c r="I189" s="106"/>
      <c r="J189" s="252"/>
      <c r="K189" s="179"/>
      <c r="L189" s="179"/>
      <c r="M189" s="342">
        <v>0.3</v>
      </c>
      <c r="N189" s="250">
        <v>0.3</v>
      </c>
      <c r="O189" s="363"/>
      <c r="P189" s="110">
        <v>0.4</v>
      </c>
      <c r="Q189" s="110">
        <v>0.4</v>
      </c>
      <c r="R189" s="110">
        <v>0.4</v>
      </c>
      <c r="S189" s="379"/>
      <c r="T189" s="342">
        <v>1.6</v>
      </c>
      <c r="U189" s="110">
        <v>1.6</v>
      </c>
      <c r="V189" s="161"/>
      <c r="W189" s="379"/>
    </row>
    <row r="190" spans="1:23" ht="12.75">
      <c r="A190" s="410" t="s">
        <v>284</v>
      </c>
      <c r="B190" s="251"/>
      <c r="C190" s="110">
        <v>0.4</v>
      </c>
      <c r="D190" s="110">
        <v>0.4</v>
      </c>
      <c r="E190" s="110">
        <v>0.4</v>
      </c>
      <c r="F190" s="110">
        <v>0.4</v>
      </c>
      <c r="G190" s="251"/>
      <c r="H190" s="106"/>
      <c r="I190" s="106"/>
      <c r="J190" s="252"/>
      <c r="K190" s="179"/>
      <c r="L190" s="179"/>
      <c r="M190" s="342">
        <v>0.4</v>
      </c>
      <c r="N190" s="250">
        <v>0.4</v>
      </c>
      <c r="O190" s="363"/>
      <c r="P190" s="110">
        <v>0.5</v>
      </c>
      <c r="Q190" s="110">
        <v>0.5</v>
      </c>
      <c r="R190" s="110">
        <v>0.5</v>
      </c>
      <c r="S190" s="379"/>
      <c r="T190" s="342">
        <v>1.9</v>
      </c>
      <c r="U190" s="110">
        <v>1.9</v>
      </c>
      <c r="V190" s="161"/>
      <c r="W190" s="379"/>
    </row>
    <row r="191" spans="1:23" ht="15.75">
      <c r="A191" s="426" t="s">
        <v>285</v>
      </c>
      <c r="B191" s="251"/>
      <c r="C191" s="121">
        <v>1.65</v>
      </c>
      <c r="D191" s="121">
        <v>1.65</v>
      </c>
      <c r="E191" s="121">
        <v>1.65</v>
      </c>
      <c r="F191" s="121">
        <v>1.65</v>
      </c>
      <c r="G191" s="351"/>
      <c r="H191" s="58"/>
      <c r="I191" s="58">
        <v>1.29</v>
      </c>
      <c r="J191" s="324"/>
      <c r="K191" s="465">
        <v>1.72</v>
      </c>
      <c r="L191" s="465">
        <v>2.15</v>
      </c>
      <c r="M191" s="343">
        <v>1.65</v>
      </c>
      <c r="N191" s="272">
        <v>1.65</v>
      </c>
      <c r="O191" s="387"/>
      <c r="P191" s="121">
        <v>2.4</v>
      </c>
      <c r="Q191" s="121">
        <v>2.4</v>
      </c>
      <c r="R191" s="121">
        <v>2.4</v>
      </c>
      <c r="S191" s="388"/>
      <c r="T191" s="343">
        <v>2.6</v>
      </c>
      <c r="U191" s="121"/>
      <c r="V191" s="164"/>
      <c r="W191" s="388"/>
    </row>
    <row r="192" spans="1:23" ht="15.75">
      <c r="A192" s="426" t="s">
        <v>625</v>
      </c>
      <c r="B192" s="291"/>
      <c r="C192" s="450"/>
      <c r="D192" s="450"/>
      <c r="E192" s="450"/>
      <c r="F192" s="450"/>
      <c r="G192" s="476"/>
      <c r="H192" s="465"/>
      <c r="I192" s="465"/>
      <c r="J192" s="477"/>
      <c r="K192" s="465"/>
      <c r="L192" s="465"/>
      <c r="M192" s="478"/>
      <c r="N192" s="479"/>
      <c r="O192" s="480"/>
      <c r="P192" s="450"/>
      <c r="Q192" s="450"/>
      <c r="R192" s="450"/>
      <c r="S192" s="481"/>
      <c r="T192" s="478">
        <v>1.3</v>
      </c>
      <c r="U192" s="450">
        <v>1.3</v>
      </c>
      <c r="V192" s="450"/>
      <c r="W192" s="481"/>
    </row>
    <row r="193" spans="1:23" ht="15.75">
      <c r="A193" s="426" t="s">
        <v>587</v>
      </c>
      <c r="B193" s="291"/>
      <c r="C193" s="450"/>
      <c r="D193" s="450"/>
      <c r="E193" s="450"/>
      <c r="F193" s="450"/>
      <c r="G193" s="476"/>
      <c r="H193" s="465"/>
      <c r="I193" s="465"/>
      <c r="J193" s="477"/>
      <c r="K193" s="465"/>
      <c r="L193" s="465"/>
      <c r="M193" s="478"/>
      <c r="N193" s="479"/>
      <c r="O193" s="480"/>
      <c r="P193" s="450"/>
      <c r="Q193" s="450"/>
      <c r="R193" s="450"/>
      <c r="S193" s="481"/>
      <c r="T193" s="478">
        <v>1.8</v>
      </c>
      <c r="U193" s="450">
        <v>1.8</v>
      </c>
      <c r="V193" s="450"/>
      <c r="W193" s="481"/>
    </row>
    <row r="194" spans="1:23" ht="15.75">
      <c r="A194" s="412"/>
      <c r="B194" s="284"/>
      <c r="C194" s="134"/>
      <c r="D194" s="134"/>
      <c r="E194" s="134"/>
      <c r="F194" s="134"/>
      <c r="G194" s="412" t="s">
        <v>96</v>
      </c>
      <c r="H194" s="42"/>
      <c r="I194" s="42"/>
      <c r="J194" s="314"/>
      <c r="K194" s="42"/>
      <c r="L194" s="42"/>
      <c r="M194" s="286"/>
      <c r="N194" s="279"/>
      <c r="O194" s="286"/>
      <c r="P194" s="134"/>
      <c r="Q194" s="134"/>
      <c r="R194" s="134"/>
      <c r="S194" s="279"/>
      <c r="T194" s="286"/>
      <c r="U194" s="134"/>
      <c r="V194" s="134"/>
      <c r="W194" s="279"/>
    </row>
    <row r="195" spans="1:23" ht="12.75">
      <c r="A195" s="408" t="s">
        <v>286</v>
      </c>
      <c r="B195" s="273"/>
      <c r="C195" s="107"/>
      <c r="D195" s="107"/>
      <c r="E195" s="107"/>
      <c r="F195" s="107"/>
      <c r="G195" s="247"/>
      <c r="H195" s="117"/>
      <c r="I195" s="117"/>
      <c r="J195" s="312"/>
      <c r="K195" s="456"/>
      <c r="L195" s="456"/>
      <c r="M195" s="340"/>
      <c r="N195" s="248"/>
      <c r="O195" s="373"/>
      <c r="P195" s="107"/>
      <c r="Q195" s="107"/>
      <c r="R195" s="107"/>
      <c r="S195" s="390"/>
      <c r="T195" s="340"/>
      <c r="U195" s="107"/>
      <c r="V195" s="165"/>
      <c r="W195" s="390"/>
    </row>
    <row r="196" spans="1:23" ht="12.75">
      <c r="A196" s="410" t="s">
        <v>415</v>
      </c>
      <c r="B196" s="247"/>
      <c r="C196" s="110"/>
      <c r="D196" s="110"/>
      <c r="E196" s="110"/>
      <c r="F196" s="110"/>
      <c r="G196" s="251"/>
      <c r="H196" s="106"/>
      <c r="I196" s="106"/>
      <c r="J196" s="252"/>
      <c r="K196" s="179"/>
      <c r="L196" s="179"/>
      <c r="M196" s="342"/>
      <c r="N196" s="250"/>
      <c r="O196" s="363"/>
      <c r="P196" s="110"/>
      <c r="Q196" s="110"/>
      <c r="R196" s="110"/>
      <c r="S196" s="379"/>
      <c r="T196" s="342"/>
      <c r="U196" s="110"/>
      <c r="V196" s="161"/>
      <c r="W196" s="379"/>
    </row>
    <row r="197" spans="1:23" ht="12.75">
      <c r="A197" s="410" t="s">
        <v>282</v>
      </c>
      <c r="B197" s="251"/>
      <c r="C197" s="110"/>
      <c r="D197" s="110"/>
      <c r="E197" s="110"/>
      <c r="F197" s="110"/>
      <c r="G197" s="251"/>
      <c r="H197" s="106"/>
      <c r="I197" s="106"/>
      <c r="J197" s="252"/>
      <c r="K197" s="179"/>
      <c r="L197" s="179"/>
      <c r="M197" s="342"/>
      <c r="N197" s="250"/>
      <c r="O197" s="363"/>
      <c r="P197" s="110"/>
      <c r="Q197" s="110"/>
      <c r="R197" s="110"/>
      <c r="S197" s="379">
        <v>1.1</v>
      </c>
      <c r="T197" s="342">
        <v>0.9</v>
      </c>
      <c r="U197" s="110"/>
      <c r="V197" s="161"/>
      <c r="W197" s="379"/>
    </row>
    <row r="198" spans="1:23" ht="12.75">
      <c r="A198" s="410" t="s">
        <v>416</v>
      </c>
      <c r="B198" s="251"/>
      <c r="C198" s="110"/>
      <c r="D198" s="110"/>
      <c r="E198" s="110"/>
      <c r="F198" s="110"/>
      <c r="G198" s="251"/>
      <c r="H198" s="106"/>
      <c r="I198" s="106"/>
      <c r="J198" s="252"/>
      <c r="K198" s="179"/>
      <c r="L198" s="179"/>
      <c r="M198" s="342"/>
      <c r="N198" s="250"/>
      <c r="O198" s="363"/>
      <c r="P198" s="110"/>
      <c r="Q198" s="110"/>
      <c r="R198" s="110"/>
      <c r="S198" s="379">
        <v>0.4</v>
      </c>
      <c r="T198" s="342">
        <v>0.4</v>
      </c>
      <c r="U198" s="110"/>
      <c r="V198" s="161"/>
      <c r="W198" s="379"/>
    </row>
    <row r="199" spans="1:23" ht="12.75">
      <c r="A199" s="410" t="s">
        <v>417</v>
      </c>
      <c r="B199" s="251"/>
      <c r="C199" s="110"/>
      <c r="D199" s="110"/>
      <c r="E199" s="110"/>
      <c r="F199" s="110"/>
      <c r="G199" s="251"/>
      <c r="H199" s="106"/>
      <c r="I199" s="106"/>
      <c r="J199" s="252"/>
      <c r="K199" s="179"/>
      <c r="L199" s="179"/>
      <c r="M199" s="342"/>
      <c r="N199" s="250"/>
      <c r="O199" s="363"/>
      <c r="P199" s="110"/>
      <c r="Q199" s="110"/>
      <c r="R199" s="110"/>
      <c r="S199" s="379">
        <v>0.5</v>
      </c>
      <c r="T199" s="342">
        <v>0.4</v>
      </c>
      <c r="U199" s="110"/>
      <c r="V199" s="161"/>
      <c r="W199" s="379"/>
    </row>
    <row r="200" spans="1:23" ht="12.75">
      <c r="A200" s="410" t="s">
        <v>288</v>
      </c>
      <c r="B200" s="251"/>
      <c r="C200" s="110">
        <v>1.2</v>
      </c>
      <c r="D200" s="110">
        <v>1.2</v>
      </c>
      <c r="E200" s="110">
        <v>1.2</v>
      </c>
      <c r="F200" s="110">
        <v>1.2</v>
      </c>
      <c r="G200" s="251"/>
      <c r="H200" s="106"/>
      <c r="I200" s="106"/>
      <c r="J200" s="252"/>
      <c r="K200" s="179"/>
      <c r="L200" s="179"/>
      <c r="M200" s="342">
        <v>1.2</v>
      </c>
      <c r="N200" s="250">
        <v>1.2</v>
      </c>
      <c r="O200" s="342">
        <v>1.5</v>
      </c>
      <c r="P200" s="110">
        <v>1.5</v>
      </c>
      <c r="Q200" s="110">
        <v>1.5</v>
      </c>
      <c r="R200" s="110">
        <v>1.5</v>
      </c>
      <c r="S200" s="379">
        <v>2.25</v>
      </c>
      <c r="T200" s="402"/>
      <c r="U200" s="110"/>
      <c r="V200" s="161"/>
      <c r="W200" s="379"/>
    </row>
    <row r="201" spans="1:23" ht="12.75">
      <c r="A201" s="410" t="s">
        <v>289</v>
      </c>
      <c r="B201" s="251"/>
      <c r="C201" s="110">
        <v>0.7</v>
      </c>
      <c r="D201" s="110">
        <v>0.7</v>
      </c>
      <c r="E201" s="110">
        <v>0.7</v>
      </c>
      <c r="F201" s="110">
        <v>0.7</v>
      </c>
      <c r="G201" s="251"/>
      <c r="H201" s="106"/>
      <c r="I201" s="106"/>
      <c r="J201" s="252"/>
      <c r="K201" s="179"/>
      <c r="L201" s="179"/>
      <c r="M201" s="342">
        <v>0.7</v>
      </c>
      <c r="N201" s="250">
        <v>0.7</v>
      </c>
      <c r="O201" s="363"/>
      <c r="P201" s="110"/>
      <c r="Q201" s="110"/>
      <c r="R201" s="110"/>
      <c r="S201" s="379"/>
      <c r="T201" s="342">
        <v>1.86</v>
      </c>
      <c r="U201" s="110">
        <v>1.86</v>
      </c>
      <c r="V201" s="161">
        <v>0.9</v>
      </c>
      <c r="W201" s="379"/>
    </row>
    <row r="202" spans="1:23" ht="12.75">
      <c r="A202" s="410" t="s">
        <v>97</v>
      </c>
      <c r="B202" s="251"/>
      <c r="C202" s="116"/>
      <c r="D202" s="116"/>
      <c r="E202" s="116"/>
      <c r="F202" s="116"/>
      <c r="G202" s="251"/>
      <c r="H202" s="106"/>
      <c r="I202" s="106"/>
      <c r="J202" s="252"/>
      <c r="K202" s="179"/>
      <c r="L202" s="179"/>
      <c r="M202" s="360"/>
      <c r="N202" s="268"/>
      <c r="O202" s="360"/>
      <c r="P202" s="116"/>
      <c r="Q202" s="116"/>
      <c r="R202" s="116"/>
      <c r="S202" s="389"/>
      <c r="T202" s="360"/>
      <c r="U202" s="116"/>
      <c r="V202" s="115"/>
      <c r="W202" s="389"/>
    </row>
    <row r="203" spans="1:23" ht="12.75">
      <c r="A203" s="410" t="s">
        <v>290</v>
      </c>
      <c r="B203" s="251"/>
      <c r="C203" s="110">
        <v>0.9</v>
      </c>
      <c r="D203" s="110">
        <v>0.9</v>
      </c>
      <c r="E203" s="110">
        <v>0.9</v>
      </c>
      <c r="F203" s="110">
        <v>0.9</v>
      </c>
      <c r="G203" s="251"/>
      <c r="H203" s="106"/>
      <c r="I203" s="106"/>
      <c r="J203" s="252"/>
      <c r="K203" s="179"/>
      <c r="L203" s="179"/>
      <c r="M203" s="342">
        <v>0.9</v>
      </c>
      <c r="N203" s="250">
        <v>0.9</v>
      </c>
      <c r="O203" s="363"/>
      <c r="P203" s="110"/>
      <c r="Q203" s="110"/>
      <c r="R203" s="110"/>
      <c r="S203" s="379"/>
      <c r="T203" s="342"/>
      <c r="U203" s="110"/>
      <c r="V203" s="161"/>
      <c r="W203" s="379"/>
    </row>
    <row r="204" spans="1:23" ht="12.75">
      <c r="A204" s="427" t="s">
        <v>418</v>
      </c>
      <c r="B204" s="251"/>
      <c r="C204" s="110">
        <v>1.2</v>
      </c>
      <c r="D204" s="110">
        <v>1.2</v>
      </c>
      <c r="E204" s="110">
        <v>1.2</v>
      </c>
      <c r="F204" s="110">
        <v>1.2</v>
      </c>
      <c r="G204" s="285"/>
      <c r="H204" s="21"/>
      <c r="I204" s="21"/>
      <c r="J204" s="325"/>
      <c r="K204" s="466"/>
      <c r="L204" s="466"/>
      <c r="M204" s="342">
        <v>1.2</v>
      </c>
      <c r="N204" s="250">
        <v>1.2</v>
      </c>
      <c r="O204" s="363"/>
      <c r="P204" s="110"/>
      <c r="Q204" s="110"/>
      <c r="R204" s="110"/>
      <c r="S204" s="379"/>
      <c r="T204" s="342"/>
      <c r="U204" s="110"/>
      <c r="V204" s="161"/>
      <c r="W204" s="379"/>
    </row>
    <row r="205" spans="1:23" ht="12.75">
      <c r="A205" s="410" t="s">
        <v>419</v>
      </c>
      <c r="B205" s="285"/>
      <c r="C205" s="110">
        <v>1.6</v>
      </c>
      <c r="D205" s="110">
        <v>1.6</v>
      </c>
      <c r="E205" s="110">
        <v>1.6</v>
      </c>
      <c r="F205" s="110">
        <v>1.6</v>
      </c>
      <c r="G205" s="251"/>
      <c r="H205" s="106"/>
      <c r="I205" s="106"/>
      <c r="J205" s="252"/>
      <c r="K205" s="179"/>
      <c r="L205" s="179"/>
      <c r="M205" s="342">
        <v>1.6</v>
      </c>
      <c r="N205" s="250">
        <v>1.6</v>
      </c>
      <c r="O205" s="363"/>
      <c r="P205" s="110"/>
      <c r="Q205" s="110"/>
      <c r="R205" s="110"/>
      <c r="S205" s="379"/>
      <c r="T205" s="342"/>
      <c r="U205" s="110"/>
      <c r="V205" s="161"/>
      <c r="W205" s="379"/>
    </row>
    <row r="206" spans="1:23" ht="12.75">
      <c r="A206" s="410" t="s">
        <v>420</v>
      </c>
      <c r="B206" s="251"/>
      <c r="C206" s="110"/>
      <c r="D206" s="110"/>
      <c r="E206" s="110"/>
      <c r="F206" s="110"/>
      <c r="G206" s="251"/>
      <c r="H206" s="106"/>
      <c r="I206" s="106"/>
      <c r="J206" s="252"/>
      <c r="K206" s="179"/>
      <c r="L206" s="179"/>
      <c r="M206" s="342"/>
      <c r="N206" s="250"/>
      <c r="O206" s="363"/>
      <c r="P206" s="110"/>
      <c r="Q206" s="110"/>
      <c r="R206" s="110"/>
      <c r="S206" s="379"/>
      <c r="T206" s="342"/>
      <c r="U206" s="110"/>
      <c r="V206" s="161"/>
      <c r="W206" s="379"/>
    </row>
    <row r="207" spans="1:23" ht="12.75">
      <c r="A207" s="411" t="s">
        <v>421</v>
      </c>
      <c r="B207" s="251"/>
      <c r="C207" s="110"/>
      <c r="D207" s="110"/>
      <c r="E207" s="110"/>
      <c r="F207" s="110"/>
      <c r="G207" s="253"/>
      <c r="H207" s="120"/>
      <c r="I207" s="120"/>
      <c r="J207" s="254"/>
      <c r="K207" s="458"/>
      <c r="L207" s="458"/>
      <c r="M207" s="342"/>
      <c r="N207" s="250"/>
      <c r="O207" s="387"/>
      <c r="P207" s="121"/>
      <c r="Q207" s="121"/>
      <c r="R207" s="121"/>
      <c r="S207" s="388"/>
      <c r="T207" s="343"/>
      <c r="U207" s="121"/>
      <c r="V207" s="164"/>
      <c r="W207" s="388"/>
    </row>
    <row r="208" spans="1:23" ht="12.75">
      <c r="A208" s="410"/>
      <c r="B208" s="251"/>
      <c r="C208" s="110"/>
      <c r="D208" s="110"/>
      <c r="E208" s="110"/>
      <c r="F208" s="110"/>
      <c r="G208" s="251"/>
      <c r="H208" s="106"/>
      <c r="I208" s="106"/>
      <c r="J208" s="252"/>
      <c r="K208" s="179"/>
      <c r="L208" s="179"/>
      <c r="M208" s="342"/>
      <c r="N208" s="250"/>
      <c r="O208" s="363"/>
      <c r="P208" s="110"/>
      <c r="Q208" s="110"/>
      <c r="R208" s="110"/>
      <c r="S208" s="379"/>
      <c r="T208" s="342"/>
      <c r="U208" s="110"/>
      <c r="V208" s="161"/>
      <c r="W208" s="379"/>
    </row>
    <row r="209" spans="1:23" ht="15.75">
      <c r="A209" s="424"/>
      <c r="B209" s="280"/>
      <c r="C209" s="134"/>
      <c r="D209" s="134"/>
      <c r="E209" s="134"/>
      <c r="F209" s="134"/>
      <c r="G209" s="424" t="s">
        <v>165</v>
      </c>
      <c r="H209" s="204"/>
      <c r="I209" s="204"/>
      <c r="J209" s="322"/>
      <c r="K209" s="204"/>
      <c r="L209" s="204"/>
      <c r="M209" s="286"/>
      <c r="N209" s="279"/>
      <c r="O209" s="286"/>
      <c r="P209" s="134"/>
      <c r="Q209" s="134"/>
      <c r="R209" s="134"/>
      <c r="S209" s="279"/>
      <c r="T209" s="286"/>
      <c r="U209" s="134"/>
      <c r="V209" s="134"/>
      <c r="W209" s="279"/>
    </row>
    <row r="210" spans="1:23" ht="15.75">
      <c r="A210" s="412"/>
      <c r="B210" s="277"/>
      <c r="C210" s="134"/>
      <c r="D210" s="134"/>
      <c r="E210" s="134"/>
      <c r="F210" s="134"/>
      <c r="G210" s="412" t="s">
        <v>101</v>
      </c>
      <c r="H210" s="42"/>
      <c r="I210" s="42"/>
      <c r="J210" s="314"/>
      <c r="K210" s="42"/>
      <c r="L210" s="42"/>
      <c r="M210" s="286"/>
      <c r="N210" s="279"/>
      <c r="O210" s="286"/>
      <c r="P210" s="134"/>
      <c r="Q210" s="134"/>
      <c r="R210" s="134"/>
      <c r="S210" s="279"/>
      <c r="T210" s="286"/>
      <c r="U210" s="134"/>
      <c r="V210" s="134"/>
      <c r="W210" s="268"/>
    </row>
    <row r="211" spans="1:23" ht="12.75">
      <c r="A211" s="408" t="s">
        <v>291</v>
      </c>
      <c r="B211" s="273"/>
      <c r="C211" s="107">
        <v>1.9</v>
      </c>
      <c r="D211" s="107">
        <v>1.9</v>
      </c>
      <c r="E211" s="107">
        <v>1.9</v>
      </c>
      <c r="F211" s="107">
        <v>1.9</v>
      </c>
      <c r="G211" s="247"/>
      <c r="H211" s="117"/>
      <c r="I211" s="117"/>
      <c r="J211" s="312"/>
      <c r="K211" s="456"/>
      <c r="L211" s="456"/>
      <c r="M211" s="340">
        <v>1.9</v>
      </c>
      <c r="N211" s="248">
        <v>1.9</v>
      </c>
      <c r="O211" s="373"/>
      <c r="P211" s="107">
        <v>1.9</v>
      </c>
      <c r="Q211" s="107">
        <v>1.9</v>
      </c>
      <c r="R211" s="107">
        <v>1.9</v>
      </c>
      <c r="S211" s="390"/>
      <c r="T211" s="340"/>
      <c r="U211" s="107"/>
      <c r="V211" s="165"/>
      <c r="W211" s="390"/>
    </row>
    <row r="212" spans="1:23" ht="12.75">
      <c r="A212" s="410" t="s">
        <v>422</v>
      </c>
      <c r="B212" s="247"/>
      <c r="C212" s="110"/>
      <c r="D212" s="110"/>
      <c r="E212" s="110"/>
      <c r="F212" s="110"/>
      <c r="G212" s="251"/>
      <c r="H212" s="106"/>
      <c r="I212" s="106"/>
      <c r="J212" s="252"/>
      <c r="K212" s="179"/>
      <c r="L212" s="179"/>
      <c r="M212" s="342"/>
      <c r="N212" s="250"/>
      <c r="O212" s="363"/>
      <c r="P212" s="110"/>
      <c r="Q212" s="110"/>
      <c r="R212" s="110"/>
      <c r="S212" s="379"/>
      <c r="T212" s="342"/>
      <c r="U212" s="110"/>
      <c r="V212" s="161"/>
      <c r="W212" s="379"/>
    </row>
    <row r="213" spans="1:23" ht="12.75">
      <c r="A213" s="410" t="s">
        <v>423</v>
      </c>
      <c r="B213" s="251"/>
      <c r="C213" s="110"/>
      <c r="D213" s="110"/>
      <c r="E213" s="110"/>
      <c r="F213" s="110"/>
      <c r="G213" s="251"/>
      <c r="H213" s="106"/>
      <c r="I213" s="106"/>
      <c r="J213" s="252"/>
      <c r="K213" s="179"/>
      <c r="L213" s="179"/>
      <c r="M213" s="342"/>
      <c r="N213" s="250"/>
      <c r="O213" s="363"/>
      <c r="P213" s="110"/>
      <c r="Q213" s="110"/>
      <c r="R213" s="110"/>
      <c r="S213" s="379"/>
      <c r="T213" s="342"/>
      <c r="U213" s="110"/>
      <c r="V213" s="161"/>
      <c r="W213" s="379"/>
    </row>
    <row r="214" spans="1:23" ht="12.75">
      <c r="A214" s="410" t="s">
        <v>166</v>
      </c>
      <c r="B214" s="251"/>
      <c r="C214" s="110">
        <v>1.3</v>
      </c>
      <c r="D214" s="110">
        <v>1.3</v>
      </c>
      <c r="E214" s="110">
        <v>1.3</v>
      </c>
      <c r="F214" s="110">
        <v>1.3</v>
      </c>
      <c r="G214" s="251"/>
      <c r="H214" s="106"/>
      <c r="I214" s="106"/>
      <c r="J214" s="252"/>
      <c r="K214" s="179"/>
      <c r="L214" s="179"/>
      <c r="M214" s="342">
        <v>1.3</v>
      </c>
      <c r="N214" s="250">
        <v>1.3</v>
      </c>
      <c r="O214" s="363"/>
      <c r="P214" s="110"/>
      <c r="Q214" s="110"/>
      <c r="R214" s="110"/>
      <c r="S214" s="379"/>
      <c r="T214" s="342"/>
      <c r="U214" s="110"/>
      <c r="V214" s="161"/>
      <c r="W214" s="379"/>
    </row>
    <row r="215" spans="1:23" ht="12.75">
      <c r="A215" s="410" t="s">
        <v>307</v>
      </c>
      <c r="B215" s="251"/>
      <c r="C215" s="110">
        <v>0.86</v>
      </c>
      <c r="D215" s="110">
        <v>0.86</v>
      </c>
      <c r="E215" s="110">
        <v>0.86</v>
      </c>
      <c r="F215" s="110">
        <v>0.86</v>
      </c>
      <c r="G215" s="251"/>
      <c r="H215" s="106"/>
      <c r="I215" s="106"/>
      <c r="J215" s="252"/>
      <c r="K215" s="179"/>
      <c r="L215" s="179"/>
      <c r="M215" s="342">
        <v>0.86</v>
      </c>
      <c r="N215" s="250">
        <v>0.86</v>
      </c>
      <c r="O215" s="363"/>
      <c r="P215" s="110">
        <v>1.3</v>
      </c>
      <c r="Q215" s="110">
        <v>1.3</v>
      </c>
      <c r="R215" s="110">
        <v>1.3</v>
      </c>
      <c r="S215" s="379"/>
      <c r="T215" s="342"/>
      <c r="U215" s="110"/>
      <c r="V215" s="161"/>
      <c r="W215" s="379"/>
    </row>
    <row r="216" spans="1:23" ht="15.75">
      <c r="A216" s="428"/>
      <c r="B216" s="286"/>
      <c r="C216" s="134"/>
      <c r="D216" s="134"/>
      <c r="E216" s="134"/>
      <c r="F216" s="134"/>
      <c r="G216" s="428" t="s">
        <v>167</v>
      </c>
      <c r="H216" s="212"/>
      <c r="I216" s="212"/>
      <c r="J216" s="292"/>
      <c r="K216" s="212"/>
      <c r="L216" s="212"/>
      <c r="M216" s="286"/>
      <c r="N216" s="279"/>
      <c r="O216" s="286"/>
      <c r="P216" s="134"/>
      <c r="Q216" s="134"/>
      <c r="R216" s="134"/>
      <c r="S216" s="279"/>
      <c r="T216" s="286"/>
      <c r="U216" s="134"/>
      <c r="V216" s="134"/>
      <c r="W216" s="279"/>
    </row>
    <row r="217" spans="1:23" ht="15.75">
      <c r="A217" s="410" t="s">
        <v>295</v>
      </c>
      <c r="B217" s="287"/>
      <c r="C217" s="110">
        <v>1</v>
      </c>
      <c r="D217" s="110">
        <v>1</v>
      </c>
      <c r="E217" s="110">
        <v>1</v>
      </c>
      <c r="F217" s="110">
        <v>1</v>
      </c>
      <c r="G217" s="251">
        <v>1200</v>
      </c>
      <c r="H217" s="106"/>
      <c r="I217" s="106">
        <v>1200</v>
      </c>
      <c r="J217" s="252"/>
      <c r="K217" s="179"/>
      <c r="L217" s="179"/>
      <c r="M217" s="342">
        <v>1</v>
      </c>
      <c r="N217" s="250">
        <v>1</v>
      </c>
      <c r="O217" s="363"/>
      <c r="P217" s="110">
        <v>1.5</v>
      </c>
      <c r="Q217" s="110">
        <v>1.5</v>
      </c>
      <c r="R217" s="110">
        <v>1.5</v>
      </c>
      <c r="S217" s="379"/>
      <c r="T217" s="342"/>
      <c r="U217" s="110"/>
      <c r="V217" s="161"/>
      <c r="W217" s="379"/>
    </row>
    <row r="218" spans="1:23" ht="12.75">
      <c r="A218" s="410" t="s">
        <v>296</v>
      </c>
      <c r="B218" s="251"/>
      <c r="C218" s="110">
        <v>1</v>
      </c>
      <c r="D218" s="110">
        <v>1</v>
      </c>
      <c r="E218" s="110">
        <v>1</v>
      </c>
      <c r="F218" s="110">
        <v>1</v>
      </c>
      <c r="G218" s="251">
        <v>1</v>
      </c>
      <c r="H218" s="106">
        <v>1</v>
      </c>
      <c r="I218" s="106">
        <v>1.5</v>
      </c>
      <c r="J218" s="252">
        <v>1.5</v>
      </c>
      <c r="K218" s="179"/>
      <c r="L218" s="252">
        <v>1.5</v>
      </c>
      <c r="M218" s="342">
        <v>1</v>
      </c>
      <c r="N218" s="250">
        <v>1</v>
      </c>
      <c r="O218" s="363"/>
      <c r="P218" s="110">
        <v>1.5</v>
      </c>
      <c r="Q218" s="110">
        <v>1.5</v>
      </c>
      <c r="R218" s="110">
        <v>1.5</v>
      </c>
      <c r="S218" s="379"/>
      <c r="T218" s="342"/>
      <c r="U218" s="110"/>
      <c r="V218" s="161"/>
      <c r="W218" s="379"/>
    </row>
    <row r="219" spans="1:23" ht="12.75">
      <c r="A219" s="410" t="s">
        <v>424</v>
      </c>
      <c r="B219" s="251"/>
      <c r="C219" s="110">
        <v>1</v>
      </c>
      <c r="D219" s="110">
        <v>1</v>
      </c>
      <c r="E219" s="110">
        <v>1</v>
      </c>
      <c r="F219" s="110">
        <v>1</v>
      </c>
      <c r="G219" s="251">
        <v>1</v>
      </c>
      <c r="H219" s="106">
        <v>1</v>
      </c>
      <c r="I219" s="106">
        <v>1.5</v>
      </c>
      <c r="J219" s="252">
        <v>1.5</v>
      </c>
      <c r="K219" s="179"/>
      <c r="L219" s="252">
        <v>1.5</v>
      </c>
      <c r="M219" s="342">
        <v>1</v>
      </c>
      <c r="N219" s="250">
        <v>1</v>
      </c>
      <c r="O219" s="363"/>
      <c r="P219" s="110">
        <v>1.5</v>
      </c>
      <c r="Q219" s="110">
        <v>1.5</v>
      </c>
      <c r="R219" s="110">
        <v>1.5</v>
      </c>
      <c r="S219" s="379"/>
      <c r="T219" s="342">
        <v>1.43</v>
      </c>
      <c r="U219" s="110">
        <v>1.43</v>
      </c>
      <c r="V219" s="161"/>
      <c r="W219" s="379"/>
    </row>
    <row r="220" spans="1:23" ht="12.75">
      <c r="A220" s="410" t="s">
        <v>425</v>
      </c>
      <c r="B220" s="251"/>
      <c r="C220" s="110">
        <v>1.1</v>
      </c>
      <c r="D220" s="110">
        <v>1.1</v>
      </c>
      <c r="E220" s="110">
        <v>1.1</v>
      </c>
      <c r="F220" s="110">
        <v>1.1</v>
      </c>
      <c r="G220" s="251"/>
      <c r="H220" s="106"/>
      <c r="I220" s="106"/>
      <c r="J220" s="252"/>
      <c r="K220" s="179"/>
      <c r="L220" s="179"/>
      <c r="M220" s="342">
        <v>1.1</v>
      </c>
      <c r="N220" s="250">
        <v>1.1</v>
      </c>
      <c r="O220" s="363"/>
      <c r="P220" s="110"/>
      <c r="Q220" s="110"/>
      <c r="R220" s="110"/>
      <c r="S220" s="379"/>
      <c r="T220" s="342"/>
      <c r="U220" s="110"/>
      <c r="V220" s="161"/>
      <c r="W220" s="379"/>
    </row>
    <row r="221" spans="1:23" ht="12.75">
      <c r="A221" s="410" t="s">
        <v>308</v>
      </c>
      <c r="B221" s="251"/>
      <c r="C221" s="110"/>
      <c r="D221" s="110"/>
      <c r="E221" s="110"/>
      <c r="F221" s="110"/>
      <c r="G221" s="251"/>
      <c r="H221" s="106"/>
      <c r="I221" s="106"/>
      <c r="J221" s="252"/>
      <c r="K221" s="179"/>
      <c r="L221" s="179"/>
      <c r="M221" s="342"/>
      <c r="N221" s="250"/>
      <c r="O221" s="363"/>
      <c r="P221" s="110"/>
      <c r="Q221" s="110"/>
      <c r="R221" s="110"/>
      <c r="S221" s="379"/>
      <c r="T221" s="342">
        <v>4.4</v>
      </c>
      <c r="U221" s="110"/>
      <c r="V221" s="161"/>
      <c r="W221" s="379"/>
    </row>
    <row r="222" spans="1:23" ht="12.75">
      <c r="A222" s="410" t="s">
        <v>491</v>
      </c>
      <c r="B222" s="251"/>
      <c r="C222" s="110"/>
      <c r="D222" s="110"/>
      <c r="E222" s="110"/>
      <c r="F222" s="110"/>
      <c r="G222" s="251"/>
      <c r="H222" s="106"/>
      <c r="I222" s="106"/>
      <c r="J222" s="252"/>
      <c r="K222" s="179"/>
      <c r="L222" s="179"/>
      <c r="M222" s="342"/>
      <c r="N222" s="250"/>
      <c r="O222" s="363"/>
      <c r="P222" s="110"/>
      <c r="Q222" s="110"/>
      <c r="R222" s="110"/>
      <c r="S222" s="379"/>
      <c r="T222" s="342"/>
      <c r="U222" s="110"/>
      <c r="V222" s="161"/>
      <c r="W222" s="379"/>
    </row>
    <row r="223" spans="1:23" ht="12.75">
      <c r="A223" s="410" t="s">
        <v>492</v>
      </c>
      <c r="B223" s="251"/>
      <c r="C223" s="110"/>
      <c r="D223" s="110"/>
      <c r="E223" s="110"/>
      <c r="F223" s="110"/>
      <c r="G223" s="251"/>
      <c r="H223" s="106"/>
      <c r="I223" s="106"/>
      <c r="J223" s="252"/>
      <c r="K223" s="179"/>
      <c r="L223" s="179"/>
      <c r="M223" s="342"/>
      <c r="N223" s="250"/>
      <c r="O223" s="363"/>
      <c r="P223" s="110"/>
      <c r="Q223" s="110"/>
      <c r="R223" s="110"/>
      <c r="S223" s="379"/>
      <c r="T223" s="342"/>
      <c r="U223" s="110"/>
      <c r="V223" s="161"/>
      <c r="W223" s="379"/>
    </row>
    <row r="224" spans="1:23" ht="12.75">
      <c r="A224" s="410" t="s">
        <v>168</v>
      </c>
      <c r="B224" s="251"/>
      <c r="C224" s="110"/>
      <c r="D224" s="110"/>
      <c r="E224" s="110"/>
      <c r="F224" s="110"/>
      <c r="G224" s="251"/>
      <c r="H224" s="106"/>
      <c r="I224" s="106"/>
      <c r="J224" s="252"/>
      <c r="K224" s="179"/>
      <c r="L224" s="179"/>
      <c r="M224" s="342"/>
      <c r="N224" s="250"/>
      <c r="O224" s="363"/>
      <c r="P224" s="110"/>
      <c r="Q224" s="110"/>
      <c r="R224" s="110"/>
      <c r="S224" s="379"/>
      <c r="T224" s="342">
        <v>0.5</v>
      </c>
      <c r="U224" s="110"/>
      <c r="V224" s="161"/>
      <c r="W224" s="379"/>
    </row>
    <row r="225" spans="1:23" ht="12.75">
      <c r="A225" s="410" t="s">
        <v>297</v>
      </c>
      <c r="B225" s="251"/>
      <c r="C225" s="110">
        <v>0.6</v>
      </c>
      <c r="D225" s="110">
        <v>0.6</v>
      </c>
      <c r="E225" s="110">
        <v>0.6</v>
      </c>
      <c r="F225" s="110">
        <v>0.6</v>
      </c>
      <c r="G225" s="251">
        <v>700</v>
      </c>
      <c r="H225" s="106"/>
      <c r="I225" s="106"/>
      <c r="J225" s="252"/>
      <c r="K225" s="179"/>
      <c r="L225" s="179"/>
      <c r="M225" s="342">
        <v>0.6</v>
      </c>
      <c r="N225" s="250">
        <v>0.6</v>
      </c>
      <c r="O225" s="363">
        <v>1.2</v>
      </c>
      <c r="P225" s="110">
        <v>1.2</v>
      </c>
      <c r="Q225" s="110">
        <v>1.2</v>
      </c>
      <c r="R225" s="110">
        <v>1.93</v>
      </c>
      <c r="S225" s="379"/>
      <c r="T225" s="342">
        <v>0.9</v>
      </c>
      <c r="U225" s="110"/>
      <c r="V225" s="161"/>
      <c r="W225" s="379"/>
    </row>
    <row r="226" spans="1:23" ht="12.75">
      <c r="A226" s="1" t="s">
        <v>593</v>
      </c>
      <c r="B226" s="251"/>
      <c r="C226" s="110">
        <v>2.29</v>
      </c>
      <c r="D226" s="110">
        <v>2.29</v>
      </c>
      <c r="E226" s="110">
        <v>2.29</v>
      </c>
      <c r="F226" s="110">
        <v>2.29</v>
      </c>
      <c r="G226" s="110">
        <v>2.29</v>
      </c>
      <c r="H226" s="110">
        <v>2.29</v>
      </c>
      <c r="I226" s="110">
        <v>2.29</v>
      </c>
      <c r="J226" s="110">
        <v>2.29</v>
      </c>
      <c r="K226" s="110">
        <v>2.58</v>
      </c>
      <c r="L226" s="110"/>
      <c r="M226" s="110">
        <v>2.29</v>
      </c>
      <c r="N226" s="110">
        <v>2.29</v>
      </c>
      <c r="O226" s="363"/>
      <c r="P226" s="110"/>
      <c r="Q226" s="110"/>
      <c r="R226" s="110"/>
      <c r="S226" s="379"/>
      <c r="T226" s="342">
        <v>3.57</v>
      </c>
      <c r="U226" s="110">
        <v>3.57</v>
      </c>
      <c r="V226" s="161"/>
      <c r="W226" s="379"/>
    </row>
    <row r="227" spans="1:23" ht="12.75">
      <c r="A227" s="429" t="s">
        <v>468</v>
      </c>
      <c r="B227" s="288"/>
      <c r="C227" s="141">
        <v>1.33</v>
      </c>
      <c r="D227" s="141">
        <v>1.33</v>
      </c>
      <c r="E227" s="141">
        <v>1.33</v>
      </c>
      <c r="F227" s="141">
        <v>1.33</v>
      </c>
      <c r="G227" s="288"/>
      <c r="H227" s="140"/>
      <c r="I227" s="140"/>
      <c r="J227" s="326"/>
      <c r="K227" s="467"/>
      <c r="L227" s="467"/>
      <c r="M227" s="364">
        <v>1.33</v>
      </c>
      <c r="N227" s="289">
        <v>1.33</v>
      </c>
      <c r="O227" s="364">
        <v>1.93</v>
      </c>
      <c r="P227" s="141">
        <v>1.93</v>
      </c>
      <c r="Q227" s="141">
        <v>1.93</v>
      </c>
      <c r="R227" s="141">
        <v>1.93</v>
      </c>
      <c r="S227" s="289"/>
      <c r="T227" s="364"/>
      <c r="U227" s="141"/>
      <c r="V227" s="142"/>
      <c r="W227" s="289"/>
    </row>
    <row r="228" spans="1:23" ht="12.75">
      <c r="A228" s="410" t="s">
        <v>298</v>
      </c>
      <c r="B228" s="282"/>
      <c r="C228" s="110">
        <v>0.3</v>
      </c>
      <c r="D228" s="110">
        <v>0.3</v>
      </c>
      <c r="E228" s="110">
        <v>0.3</v>
      </c>
      <c r="F228" s="110">
        <v>0.3</v>
      </c>
      <c r="G228" s="251"/>
      <c r="H228" s="106"/>
      <c r="I228" s="106"/>
      <c r="J228" s="252"/>
      <c r="K228" s="179"/>
      <c r="L228" s="179"/>
      <c r="M228" s="342">
        <v>0.3</v>
      </c>
      <c r="N228" s="250">
        <v>0.3</v>
      </c>
      <c r="O228" s="363"/>
      <c r="P228" s="110"/>
      <c r="Q228" s="110"/>
      <c r="R228" s="110"/>
      <c r="S228" s="379"/>
      <c r="T228" s="363">
        <v>0.73</v>
      </c>
      <c r="U228" s="109">
        <v>0.73</v>
      </c>
      <c r="V228" s="166"/>
      <c r="W228" s="379"/>
    </row>
    <row r="229" spans="1:23" ht="12.75">
      <c r="A229" s="410" t="s">
        <v>299</v>
      </c>
      <c r="B229" s="251"/>
      <c r="C229" s="110"/>
      <c r="D229" s="110"/>
      <c r="E229" s="110"/>
      <c r="F229" s="110"/>
      <c r="G229" s="251"/>
      <c r="H229" s="106"/>
      <c r="I229" s="106"/>
      <c r="J229" s="252"/>
      <c r="K229" s="179"/>
      <c r="L229" s="179"/>
      <c r="M229" s="342"/>
      <c r="N229" s="250"/>
      <c r="O229" s="363"/>
      <c r="P229" s="110"/>
      <c r="Q229" s="110"/>
      <c r="R229" s="110"/>
      <c r="S229" s="379"/>
      <c r="T229" s="342"/>
      <c r="U229" s="110"/>
      <c r="V229" s="161"/>
      <c r="W229" s="379"/>
    </row>
    <row r="230" spans="1:23" ht="12.75">
      <c r="A230" s="410" t="s">
        <v>300</v>
      </c>
      <c r="B230" s="251"/>
      <c r="C230" s="110"/>
      <c r="D230" s="110"/>
      <c r="E230" s="110"/>
      <c r="F230" s="110"/>
      <c r="G230" s="251"/>
      <c r="H230" s="106"/>
      <c r="I230" s="106"/>
      <c r="J230" s="252"/>
      <c r="K230" s="179"/>
      <c r="L230" s="179"/>
      <c r="M230" s="342"/>
      <c r="N230" s="250"/>
      <c r="O230" s="363"/>
      <c r="P230" s="110"/>
      <c r="Q230" s="110"/>
      <c r="R230" s="110"/>
      <c r="S230" s="379"/>
      <c r="T230" s="342"/>
      <c r="U230" s="110"/>
      <c r="V230" s="161"/>
      <c r="W230" s="379"/>
    </row>
    <row r="231" spans="1:23" ht="12.75">
      <c r="A231" s="410" t="s">
        <v>301</v>
      </c>
      <c r="B231" s="251"/>
      <c r="C231" s="110">
        <v>0.73</v>
      </c>
      <c r="D231" s="110">
        <v>0.73</v>
      </c>
      <c r="E231" s="110">
        <v>0.73</v>
      </c>
      <c r="F231" s="110">
        <v>0.73</v>
      </c>
      <c r="G231" s="251"/>
      <c r="H231" s="106"/>
      <c r="I231" s="106"/>
      <c r="J231" s="252"/>
      <c r="K231" s="179"/>
      <c r="L231" s="179"/>
      <c r="M231" s="342">
        <v>0.73</v>
      </c>
      <c r="N231" s="250">
        <v>0.73</v>
      </c>
      <c r="O231" s="363">
        <v>1.13</v>
      </c>
      <c r="P231" s="109">
        <v>1.13</v>
      </c>
      <c r="Q231" s="109">
        <v>1.13</v>
      </c>
      <c r="R231" s="109">
        <v>1.13</v>
      </c>
      <c r="S231" s="379"/>
      <c r="T231" s="342"/>
      <c r="U231" s="110"/>
      <c r="V231" s="161"/>
      <c r="W231" s="379"/>
    </row>
    <row r="232" spans="1:23" ht="12.75">
      <c r="A232" s="410" t="s">
        <v>426</v>
      </c>
      <c r="B232" s="251"/>
      <c r="C232" s="110"/>
      <c r="D232" s="110"/>
      <c r="E232" s="110"/>
      <c r="F232" s="110"/>
      <c r="G232" s="251"/>
      <c r="H232" s="106"/>
      <c r="I232" s="106"/>
      <c r="J232" s="252"/>
      <c r="K232" s="179"/>
      <c r="L232" s="179"/>
      <c r="M232" s="342"/>
      <c r="N232" s="250"/>
      <c r="O232" s="363"/>
      <c r="P232" s="110"/>
      <c r="Q232" s="110"/>
      <c r="R232" s="110"/>
      <c r="S232" s="379"/>
      <c r="T232" s="342">
        <v>1.79</v>
      </c>
      <c r="U232" s="110">
        <v>1.79</v>
      </c>
      <c r="V232" s="110">
        <v>1.6</v>
      </c>
      <c r="W232" s="379"/>
    </row>
    <row r="233" spans="1:23" ht="12.75">
      <c r="A233" s="410" t="s">
        <v>427</v>
      </c>
      <c r="B233" s="251"/>
      <c r="C233" s="110"/>
      <c r="D233" s="110"/>
      <c r="E233" s="110"/>
      <c r="F233" s="110"/>
      <c r="G233" s="251"/>
      <c r="H233" s="106"/>
      <c r="I233" s="106"/>
      <c r="J233" s="252"/>
      <c r="K233" s="179"/>
      <c r="L233" s="179"/>
      <c r="M233" s="342"/>
      <c r="N233" s="250"/>
      <c r="O233" s="363"/>
      <c r="P233" s="110"/>
      <c r="Q233" s="110"/>
      <c r="R233" s="110"/>
      <c r="S233" s="379"/>
      <c r="T233" s="342">
        <v>1</v>
      </c>
      <c r="U233" s="110">
        <v>1</v>
      </c>
      <c r="V233" s="110">
        <v>1</v>
      </c>
      <c r="W233" s="379"/>
    </row>
    <row r="234" spans="1:23" ht="12.75">
      <c r="A234" s="410" t="s">
        <v>428</v>
      </c>
      <c r="B234" s="251"/>
      <c r="C234" s="110">
        <v>0.9</v>
      </c>
      <c r="D234" s="110">
        <v>0.9</v>
      </c>
      <c r="E234" s="110">
        <v>0.9</v>
      </c>
      <c r="F234" s="110">
        <v>0.9</v>
      </c>
      <c r="G234" s="251"/>
      <c r="H234" s="106"/>
      <c r="I234" s="106"/>
      <c r="J234" s="252"/>
      <c r="K234" s="179"/>
      <c r="L234" s="179"/>
      <c r="M234" s="342">
        <v>0.9</v>
      </c>
      <c r="N234" s="250">
        <v>0.9</v>
      </c>
      <c r="O234" s="363"/>
      <c r="P234" s="110"/>
      <c r="Q234" s="110">
        <v>0.9</v>
      </c>
      <c r="R234" s="110"/>
      <c r="S234" s="379"/>
      <c r="T234" s="342">
        <v>1.6</v>
      </c>
      <c r="U234" s="110"/>
      <c r="V234" s="161"/>
      <c r="W234" s="379"/>
    </row>
    <row r="235" spans="1:23" ht="12.75">
      <c r="A235" s="410" t="s">
        <v>610</v>
      </c>
      <c r="B235" s="251"/>
      <c r="C235" s="110">
        <v>0.7</v>
      </c>
      <c r="D235" s="110">
        <v>0.7</v>
      </c>
      <c r="E235" s="110">
        <v>0.7</v>
      </c>
      <c r="F235" s="110">
        <v>0.7</v>
      </c>
      <c r="G235" s="251"/>
      <c r="H235" s="106"/>
      <c r="I235" s="106">
        <v>0.34</v>
      </c>
      <c r="J235" s="252"/>
      <c r="K235" s="179"/>
      <c r="L235" s="179"/>
      <c r="M235" s="342">
        <v>0.7</v>
      </c>
      <c r="N235" s="250">
        <v>0.7</v>
      </c>
      <c r="O235" s="363">
        <v>0.43</v>
      </c>
      <c r="P235" s="110">
        <v>0.43</v>
      </c>
      <c r="Q235" s="110">
        <v>0.43</v>
      </c>
      <c r="R235" s="110">
        <v>0.43</v>
      </c>
      <c r="S235" s="379"/>
      <c r="T235" s="342">
        <v>0.4</v>
      </c>
      <c r="U235" s="110">
        <v>0.4</v>
      </c>
      <c r="V235" s="161"/>
      <c r="W235" s="379"/>
    </row>
    <row r="236" spans="1:23" ht="12.75">
      <c r="A236" s="410" t="s">
        <v>305</v>
      </c>
      <c r="B236" s="251"/>
      <c r="C236" s="110">
        <v>0.43</v>
      </c>
      <c r="D236" s="110">
        <v>0.43</v>
      </c>
      <c r="E236" s="110">
        <v>0.43</v>
      </c>
      <c r="F236" s="110">
        <v>0.43</v>
      </c>
      <c r="G236" s="251"/>
      <c r="H236" s="106"/>
      <c r="I236" s="106">
        <v>0.36</v>
      </c>
      <c r="J236" s="252"/>
      <c r="K236" s="133"/>
      <c r="L236" s="133"/>
      <c r="M236" s="110">
        <v>0.43</v>
      </c>
      <c r="N236" s="110">
        <v>0.43</v>
      </c>
      <c r="O236" s="110">
        <v>0.43</v>
      </c>
      <c r="P236" s="110">
        <v>0.43</v>
      </c>
      <c r="Q236" s="110">
        <v>0.43</v>
      </c>
      <c r="R236" s="110">
        <v>0.43</v>
      </c>
      <c r="S236" s="379"/>
      <c r="T236" s="342">
        <v>0.43</v>
      </c>
      <c r="U236" s="110">
        <v>0.43</v>
      </c>
      <c r="V236" s="161"/>
      <c r="W236" s="379"/>
    </row>
    <row r="237" spans="1:23" ht="12.75">
      <c r="A237" s="411" t="s">
        <v>306</v>
      </c>
      <c r="B237" s="251"/>
      <c r="C237" s="121">
        <v>2</v>
      </c>
      <c r="D237" s="121">
        <v>2</v>
      </c>
      <c r="E237" s="121">
        <v>2</v>
      </c>
      <c r="F237" s="121">
        <v>2</v>
      </c>
      <c r="G237" s="253"/>
      <c r="H237" s="120"/>
      <c r="I237" s="120"/>
      <c r="J237" s="254"/>
      <c r="K237" s="458"/>
      <c r="L237" s="458"/>
      <c r="M237" s="343">
        <v>2</v>
      </c>
      <c r="N237" s="272">
        <v>2</v>
      </c>
      <c r="O237" s="343">
        <v>2.5</v>
      </c>
      <c r="P237" s="121">
        <v>2.5</v>
      </c>
      <c r="Q237" s="121">
        <v>2.5</v>
      </c>
      <c r="R237" s="121">
        <v>2.5</v>
      </c>
      <c r="S237" s="388"/>
      <c r="T237" s="343">
        <v>2.5</v>
      </c>
      <c r="U237" s="121">
        <v>2.5</v>
      </c>
      <c r="V237" s="164"/>
      <c r="W237" s="388"/>
    </row>
    <row r="238" spans="1:23" ht="12.75">
      <c r="A238" s="412"/>
      <c r="B238" s="280"/>
      <c r="C238" s="134"/>
      <c r="D238" s="134"/>
      <c r="E238" s="134"/>
      <c r="F238" s="134"/>
      <c r="G238" s="412" t="s">
        <v>103</v>
      </c>
      <c r="H238" s="42"/>
      <c r="I238" s="42"/>
      <c r="J238" s="314"/>
      <c r="K238" s="42"/>
      <c r="L238" s="42"/>
      <c r="M238" s="286"/>
      <c r="N238" s="279"/>
      <c r="O238" s="286"/>
      <c r="P238" s="134"/>
      <c r="Q238" s="134"/>
      <c r="R238" s="134"/>
      <c r="S238" s="279"/>
      <c r="T238" s="286"/>
      <c r="U238" s="134"/>
      <c r="V238" s="134"/>
      <c r="W238" s="279"/>
    </row>
    <row r="239" spans="1:23" ht="12.75">
      <c r="A239" s="408" t="s">
        <v>291</v>
      </c>
      <c r="B239" s="273"/>
      <c r="C239" s="107"/>
      <c r="D239" s="107"/>
      <c r="E239" s="107"/>
      <c r="F239" s="107"/>
      <c r="G239" s="290"/>
      <c r="H239" s="143"/>
      <c r="I239" s="143"/>
      <c r="J239" s="312"/>
      <c r="K239" s="456"/>
      <c r="L239" s="456"/>
      <c r="M239" s="340"/>
      <c r="N239" s="248"/>
      <c r="O239" s="373"/>
      <c r="P239" s="107"/>
      <c r="Q239" s="107"/>
      <c r="R239" s="107"/>
      <c r="S239" s="390"/>
      <c r="T239" s="340"/>
      <c r="U239" s="107"/>
      <c r="V239" s="165"/>
      <c r="W239" s="390"/>
    </row>
    <row r="240" spans="1:23" ht="12.75">
      <c r="A240" s="410" t="s">
        <v>292</v>
      </c>
      <c r="B240" s="290"/>
      <c r="C240" s="110"/>
      <c r="D240" s="110"/>
      <c r="E240" s="110"/>
      <c r="F240" s="110"/>
      <c r="G240" s="291"/>
      <c r="H240" s="133"/>
      <c r="I240" s="133">
        <v>4500</v>
      </c>
      <c r="J240" s="252"/>
      <c r="K240" s="179"/>
      <c r="L240" s="179"/>
      <c r="M240" s="342"/>
      <c r="N240" s="250"/>
      <c r="O240" s="363"/>
      <c r="P240" s="110"/>
      <c r="Q240" s="110"/>
      <c r="R240" s="110"/>
      <c r="S240" s="379"/>
      <c r="T240" s="342"/>
      <c r="U240" s="110"/>
      <c r="V240" s="161"/>
      <c r="W240" s="379"/>
    </row>
    <row r="241" spans="1:23" ht="12.75">
      <c r="A241" s="410" t="s">
        <v>293</v>
      </c>
      <c r="B241" s="291"/>
      <c r="C241" s="110"/>
      <c r="D241" s="110"/>
      <c r="E241" s="110"/>
      <c r="F241" s="110"/>
      <c r="G241" s="291"/>
      <c r="H241" s="133"/>
      <c r="I241" s="133"/>
      <c r="J241" s="252"/>
      <c r="K241" s="179"/>
      <c r="L241" s="179"/>
      <c r="M241" s="342"/>
      <c r="N241" s="250"/>
      <c r="O241" s="363"/>
      <c r="P241" s="110"/>
      <c r="Q241" s="110"/>
      <c r="R241" s="110"/>
      <c r="S241" s="379"/>
      <c r="T241" s="342"/>
      <c r="U241" s="110"/>
      <c r="V241" s="161"/>
      <c r="W241" s="379"/>
    </row>
    <row r="242" spans="1:23" ht="12.75">
      <c r="A242" s="410" t="s">
        <v>307</v>
      </c>
      <c r="B242" s="291"/>
      <c r="C242" s="110">
        <v>0.8</v>
      </c>
      <c r="D242" s="110">
        <v>0.8</v>
      </c>
      <c r="E242" s="110">
        <v>0.8</v>
      </c>
      <c r="F242" s="110">
        <v>0.8</v>
      </c>
      <c r="G242" s="251"/>
      <c r="H242" s="106"/>
      <c r="I242" s="106"/>
      <c r="J242" s="252"/>
      <c r="K242" s="179"/>
      <c r="L242" s="179"/>
      <c r="M242" s="342">
        <v>0.8</v>
      </c>
      <c r="N242" s="250">
        <v>0.8</v>
      </c>
      <c r="O242" s="363"/>
      <c r="P242" s="110"/>
      <c r="Q242" s="110">
        <v>0.8</v>
      </c>
      <c r="R242" s="110"/>
      <c r="S242" s="379"/>
      <c r="T242" s="342"/>
      <c r="U242" s="110"/>
      <c r="V242" s="161"/>
      <c r="W242" s="379"/>
    </row>
    <row r="243" spans="1:23" ht="12.75">
      <c r="A243" s="410" t="s">
        <v>295</v>
      </c>
      <c r="B243" s="251"/>
      <c r="C243" s="110">
        <v>0.8</v>
      </c>
      <c r="D243" s="110">
        <v>0.8</v>
      </c>
      <c r="E243" s="110">
        <v>0.8</v>
      </c>
      <c r="F243" s="110">
        <v>0.8</v>
      </c>
      <c r="G243" s="251"/>
      <c r="H243" s="106"/>
      <c r="I243" s="106"/>
      <c r="J243" s="252"/>
      <c r="K243" s="179"/>
      <c r="L243" s="179"/>
      <c r="M243" s="342">
        <v>0.8</v>
      </c>
      <c r="N243" s="250">
        <v>0.8</v>
      </c>
      <c r="O243" s="363"/>
      <c r="P243" s="110"/>
      <c r="Q243" s="110">
        <v>0.8</v>
      </c>
      <c r="R243" s="110"/>
      <c r="S243" s="379"/>
      <c r="T243" s="342"/>
      <c r="U243" s="110"/>
      <c r="V243" s="161"/>
      <c r="W243" s="379"/>
    </row>
    <row r="244" spans="1:23" ht="12.75">
      <c r="A244" s="410" t="s">
        <v>296</v>
      </c>
      <c r="B244" s="251"/>
      <c r="C244" s="110">
        <v>1.2</v>
      </c>
      <c r="D244" s="110">
        <v>1.2</v>
      </c>
      <c r="E244" s="110">
        <v>1.2</v>
      </c>
      <c r="F244" s="110">
        <v>1.2</v>
      </c>
      <c r="G244" s="251"/>
      <c r="H244" s="106"/>
      <c r="I244" s="106"/>
      <c r="J244" s="252"/>
      <c r="K244" s="179"/>
      <c r="L244" s="179"/>
      <c r="M244" s="342">
        <v>1.2</v>
      </c>
      <c r="N244" s="250">
        <v>1.2</v>
      </c>
      <c r="O244" s="363"/>
      <c r="P244" s="110"/>
      <c r="Q244" s="110"/>
      <c r="R244" s="110"/>
      <c r="S244" s="379"/>
      <c r="T244" s="342">
        <v>1.14</v>
      </c>
      <c r="U244" s="110">
        <v>1.14</v>
      </c>
      <c r="V244" s="161"/>
      <c r="W244" s="379"/>
    </row>
    <row r="245" spans="1:23" ht="12.75">
      <c r="A245" s="410" t="s">
        <v>623</v>
      </c>
      <c r="B245" s="251"/>
      <c r="C245" s="110">
        <v>1.2</v>
      </c>
      <c r="D245" s="110">
        <v>1.2</v>
      </c>
      <c r="E245" s="110">
        <v>1.2</v>
      </c>
      <c r="F245" s="110">
        <v>1.2</v>
      </c>
      <c r="G245" s="251"/>
      <c r="H245" s="106"/>
      <c r="I245" s="106"/>
      <c r="J245" s="252"/>
      <c r="K245" s="179"/>
      <c r="L245" s="179"/>
      <c r="M245" s="342">
        <v>1.2</v>
      </c>
      <c r="N245" s="250">
        <v>1.2</v>
      </c>
      <c r="O245" s="363"/>
      <c r="P245" s="110"/>
      <c r="Q245" s="110"/>
      <c r="R245" s="110"/>
      <c r="S245" s="379"/>
      <c r="T245" s="342">
        <v>0.6</v>
      </c>
      <c r="U245" s="110"/>
      <c r="V245" s="161"/>
      <c r="W245" s="379"/>
    </row>
    <row r="246" spans="1:23" ht="15.75">
      <c r="A246" s="428" t="s">
        <v>469</v>
      </c>
      <c r="B246" s="286"/>
      <c r="C246" s="212"/>
      <c r="D246" s="212"/>
      <c r="E246" s="212"/>
      <c r="F246" s="212"/>
      <c r="G246" s="352"/>
      <c r="H246" s="212"/>
      <c r="I246" s="212"/>
      <c r="J246" s="292"/>
      <c r="K246" s="212"/>
      <c r="L246" s="212"/>
      <c r="M246" s="352"/>
      <c r="N246" s="292"/>
      <c r="O246" s="352"/>
      <c r="P246" s="212"/>
      <c r="Q246" s="212"/>
      <c r="R246" s="212"/>
      <c r="S246" s="292"/>
      <c r="T246" s="352"/>
      <c r="U246" s="212"/>
      <c r="V246" s="212"/>
      <c r="W246" s="292"/>
    </row>
    <row r="247" spans="1:23" ht="15.75">
      <c r="A247" s="410" t="s">
        <v>308</v>
      </c>
      <c r="B247" s="287"/>
      <c r="C247" s="110"/>
      <c r="D247" s="110"/>
      <c r="E247" s="110"/>
      <c r="F247" s="110"/>
      <c r="G247" s="251"/>
      <c r="H247" s="106"/>
      <c r="I247" s="106"/>
      <c r="J247" s="252"/>
      <c r="K247" s="179"/>
      <c r="L247" s="179"/>
      <c r="M247" s="342"/>
      <c r="N247" s="250"/>
      <c r="O247" s="363"/>
      <c r="P247" s="110"/>
      <c r="Q247" s="110"/>
      <c r="R247" s="110"/>
      <c r="S247" s="379"/>
      <c r="T247" s="342"/>
      <c r="U247" s="110"/>
      <c r="V247" s="161"/>
      <c r="W247" s="379"/>
    </row>
    <row r="248" spans="1:23" ht="12.75">
      <c r="A248" s="410" t="s">
        <v>429</v>
      </c>
      <c r="B248" s="251"/>
      <c r="C248" s="110"/>
      <c r="D248" s="110"/>
      <c r="E248" s="110"/>
      <c r="F248" s="110"/>
      <c r="G248" s="251"/>
      <c r="H248" s="106"/>
      <c r="I248" s="106"/>
      <c r="J248" s="252"/>
      <c r="K248" s="179"/>
      <c r="L248" s="179"/>
      <c r="M248" s="342"/>
      <c r="N248" s="250"/>
      <c r="O248" s="363"/>
      <c r="P248" s="110"/>
      <c r="Q248" s="110"/>
      <c r="R248" s="110"/>
      <c r="S248" s="379"/>
      <c r="T248" s="342"/>
      <c r="U248" s="110"/>
      <c r="V248" s="161"/>
      <c r="W248" s="379"/>
    </row>
    <row r="249" spans="1:23" ht="12.75">
      <c r="A249" s="410" t="s">
        <v>430</v>
      </c>
      <c r="B249" s="251"/>
      <c r="C249" s="110"/>
      <c r="D249" s="110"/>
      <c r="E249" s="110"/>
      <c r="F249" s="110"/>
      <c r="G249" s="251"/>
      <c r="H249" s="106"/>
      <c r="I249" s="106"/>
      <c r="J249" s="252"/>
      <c r="K249" s="179"/>
      <c r="L249" s="179"/>
      <c r="M249" s="342"/>
      <c r="N249" s="250"/>
      <c r="O249" s="363"/>
      <c r="P249" s="110"/>
      <c r="Q249" s="110"/>
      <c r="R249" s="110"/>
      <c r="S249" s="379"/>
      <c r="T249" s="342"/>
      <c r="U249" s="110"/>
      <c r="V249" s="161"/>
      <c r="W249" s="379"/>
    </row>
    <row r="250" spans="1:23" ht="12.75">
      <c r="A250" s="410" t="s">
        <v>431</v>
      </c>
      <c r="B250" s="251"/>
      <c r="C250" s="110"/>
      <c r="D250" s="110"/>
      <c r="E250" s="110"/>
      <c r="F250" s="110"/>
      <c r="G250" s="251"/>
      <c r="H250" s="106"/>
      <c r="I250" s="106"/>
      <c r="J250" s="252"/>
      <c r="K250" s="179"/>
      <c r="L250" s="179"/>
      <c r="M250" s="342"/>
      <c r="N250" s="250"/>
      <c r="O250" s="363"/>
      <c r="P250" s="110"/>
      <c r="Q250" s="110"/>
      <c r="R250" s="110"/>
      <c r="S250" s="379"/>
      <c r="T250" s="342"/>
      <c r="U250" s="110"/>
      <c r="V250" s="161"/>
      <c r="W250" s="379"/>
    </row>
    <row r="251" spans="1:23" ht="12.75">
      <c r="A251" s="410" t="s">
        <v>301</v>
      </c>
      <c r="B251" s="251"/>
      <c r="C251" s="110"/>
      <c r="D251" s="110"/>
      <c r="E251" s="110"/>
      <c r="F251" s="110"/>
      <c r="G251" s="251"/>
      <c r="H251" s="106"/>
      <c r="I251" s="106"/>
      <c r="J251" s="252"/>
      <c r="K251" s="179"/>
      <c r="L251" s="179"/>
      <c r="M251" s="342"/>
      <c r="N251" s="250"/>
      <c r="O251" s="363"/>
      <c r="P251" s="110"/>
      <c r="Q251" s="110"/>
      <c r="R251" s="110"/>
      <c r="S251" s="379"/>
      <c r="T251" s="342"/>
      <c r="U251" s="110"/>
      <c r="V251" s="161"/>
      <c r="W251" s="379"/>
    </row>
    <row r="252" spans="1:23" ht="12.75">
      <c r="A252" s="410" t="s">
        <v>309</v>
      </c>
      <c r="B252" s="251">
        <v>3.57</v>
      </c>
      <c r="C252" s="251">
        <v>3.57</v>
      </c>
      <c r="D252" s="251">
        <v>3.57</v>
      </c>
      <c r="E252" s="251">
        <v>3.57</v>
      </c>
      <c r="F252" s="251">
        <v>3.57</v>
      </c>
      <c r="G252" s="251">
        <v>3.57</v>
      </c>
      <c r="H252" s="251">
        <v>3.57</v>
      </c>
      <c r="I252" s="251">
        <v>3.57</v>
      </c>
      <c r="J252" s="251">
        <v>3.57</v>
      </c>
      <c r="K252" s="251">
        <v>3.57</v>
      </c>
      <c r="L252" s="251">
        <v>3.57</v>
      </c>
      <c r="M252" s="251">
        <v>3.57</v>
      </c>
      <c r="N252" s="251">
        <v>3.57</v>
      </c>
      <c r="O252" s="251">
        <v>3.57</v>
      </c>
      <c r="P252" s="251">
        <v>3.57</v>
      </c>
      <c r="Q252" s="251">
        <v>3.57</v>
      </c>
      <c r="R252" s="251">
        <v>3.57</v>
      </c>
      <c r="S252" s="379"/>
      <c r="T252" s="342"/>
      <c r="U252" s="110"/>
      <c r="V252" s="161"/>
      <c r="W252" s="379"/>
    </row>
    <row r="253" spans="1:23" ht="12.75">
      <c r="A253" s="410" t="s">
        <v>310</v>
      </c>
      <c r="B253" s="251"/>
      <c r="C253" s="110">
        <v>3.7</v>
      </c>
      <c r="D253" s="110">
        <v>3.7</v>
      </c>
      <c r="E253" s="110">
        <v>3.7</v>
      </c>
      <c r="F253" s="110">
        <v>3.7</v>
      </c>
      <c r="G253" s="251"/>
      <c r="H253" s="106"/>
      <c r="I253" s="106"/>
      <c r="J253" s="252"/>
      <c r="K253" s="179"/>
      <c r="L253" s="179"/>
      <c r="M253" s="342">
        <v>3.7</v>
      </c>
      <c r="N253" s="250">
        <v>3.7</v>
      </c>
      <c r="O253" s="363"/>
      <c r="P253" s="110"/>
      <c r="Q253" s="110"/>
      <c r="R253" s="110"/>
      <c r="S253" s="379"/>
      <c r="T253" s="342"/>
      <c r="U253" s="110"/>
      <c r="V253" s="161"/>
      <c r="W253" s="379"/>
    </row>
    <row r="254" spans="1:23" ht="15.75">
      <c r="A254" s="430" t="s">
        <v>470</v>
      </c>
      <c r="B254" s="293"/>
      <c r="C254" s="200">
        <v>1.94</v>
      </c>
      <c r="D254" s="200">
        <v>1.94</v>
      </c>
      <c r="E254" s="200">
        <v>1.94</v>
      </c>
      <c r="F254" s="200">
        <v>1.94</v>
      </c>
      <c r="G254" s="353"/>
      <c r="H254" s="99"/>
      <c r="I254" s="99"/>
      <c r="J254" s="327"/>
      <c r="K254" s="468"/>
      <c r="L254" s="468"/>
      <c r="M254" s="365">
        <v>1.94</v>
      </c>
      <c r="N254" s="294">
        <v>1.94</v>
      </c>
      <c r="O254" s="394"/>
      <c r="P254" s="100"/>
      <c r="Q254" s="200">
        <v>1.66</v>
      </c>
      <c r="R254" s="100"/>
      <c r="S254" s="395"/>
      <c r="T254" s="365">
        <v>1.72</v>
      </c>
      <c r="U254" s="100"/>
      <c r="V254" s="167"/>
      <c r="W254" s="395"/>
    </row>
    <row r="255" spans="1:23" ht="15.75">
      <c r="A255" s="410" t="s">
        <v>311</v>
      </c>
      <c r="B255" s="295"/>
      <c r="C255" s="110"/>
      <c r="D255" s="110"/>
      <c r="E255" s="110"/>
      <c r="F255" s="110"/>
      <c r="G255" s="251"/>
      <c r="H255" s="106"/>
      <c r="I255" s="106"/>
      <c r="J255" s="252"/>
      <c r="K255" s="179"/>
      <c r="L255" s="179"/>
      <c r="M255" s="342"/>
      <c r="N255" s="250"/>
      <c r="O255" s="363"/>
      <c r="P255" s="110"/>
      <c r="Q255" s="110"/>
      <c r="R255" s="110"/>
      <c r="S255" s="379"/>
      <c r="T255" s="342"/>
      <c r="U255" s="110"/>
      <c r="V255" s="161"/>
      <c r="W255" s="379"/>
    </row>
    <row r="256" spans="1:23" ht="12.75">
      <c r="A256" s="410" t="s">
        <v>432</v>
      </c>
      <c r="B256" s="251"/>
      <c r="C256" s="110"/>
      <c r="D256" s="110"/>
      <c r="E256" s="110"/>
      <c r="F256" s="110"/>
      <c r="G256" s="251"/>
      <c r="H256" s="106"/>
      <c r="I256" s="106"/>
      <c r="J256" s="252"/>
      <c r="K256" s="179"/>
      <c r="L256" s="179"/>
      <c r="M256" s="342"/>
      <c r="N256" s="250"/>
      <c r="O256" s="363"/>
      <c r="P256" s="110"/>
      <c r="Q256" s="110"/>
      <c r="R256" s="110"/>
      <c r="S256" s="379"/>
      <c r="T256" s="342"/>
      <c r="U256" s="110"/>
      <c r="V256" s="161"/>
      <c r="W256" s="379"/>
    </row>
    <row r="257" spans="1:23" ht="12.75">
      <c r="A257" s="410" t="s">
        <v>433</v>
      </c>
      <c r="B257" s="251"/>
      <c r="C257" s="110"/>
      <c r="D257" s="110"/>
      <c r="E257" s="110"/>
      <c r="F257" s="110"/>
      <c r="G257" s="251"/>
      <c r="H257" s="106"/>
      <c r="I257" s="106"/>
      <c r="J257" s="252"/>
      <c r="K257" s="179"/>
      <c r="L257" s="179"/>
      <c r="M257" s="342"/>
      <c r="N257" s="250"/>
      <c r="O257" s="363"/>
      <c r="P257" s="110"/>
      <c r="Q257" s="110"/>
      <c r="R257" s="110"/>
      <c r="S257" s="379"/>
      <c r="T257" s="342"/>
      <c r="U257" s="110"/>
      <c r="V257" s="161"/>
      <c r="W257" s="379"/>
    </row>
    <row r="258" spans="1:23" ht="12.75">
      <c r="A258" s="410"/>
      <c r="B258" s="251"/>
      <c r="C258" s="110"/>
      <c r="D258" s="110"/>
      <c r="E258" s="110"/>
      <c r="F258" s="110"/>
      <c r="G258" s="251"/>
      <c r="H258" s="106"/>
      <c r="I258" s="106"/>
      <c r="J258" s="252"/>
      <c r="K258" s="179"/>
      <c r="L258" s="179"/>
      <c r="M258" s="342"/>
      <c r="N258" s="250"/>
      <c r="O258" s="363"/>
      <c r="P258" s="110"/>
      <c r="Q258" s="110"/>
      <c r="R258" s="110"/>
      <c r="S258" s="379"/>
      <c r="T258" s="342"/>
      <c r="U258" s="110"/>
      <c r="V258" s="161"/>
      <c r="W258" s="379"/>
    </row>
    <row r="259" spans="1:23" ht="12.75">
      <c r="A259" s="410"/>
      <c r="B259" s="251"/>
      <c r="C259" s="110"/>
      <c r="D259" s="110"/>
      <c r="E259" s="110"/>
      <c r="F259" s="110"/>
      <c r="G259" s="251"/>
      <c r="H259" s="106"/>
      <c r="I259" s="106"/>
      <c r="J259" s="252"/>
      <c r="K259" s="179"/>
      <c r="L259" s="179"/>
      <c r="M259" s="342"/>
      <c r="N259" s="250"/>
      <c r="O259" s="363"/>
      <c r="P259" s="110"/>
      <c r="Q259" s="110"/>
      <c r="R259" s="110"/>
      <c r="S259" s="379"/>
      <c r="T259" s="342"/>
      <c r="U259" s="110"/>
      <c r="V259" s="161"/>
      <c r="W259" s="379"/>
    </row>
    <row r="260" spans="1:23" ht="12.75">
      <c r="A260" s="410" t="s">
        <v>302</v>
      </c>
      <c r="B260" s="251"/>
      <c r="C260" s="110"/>
      <c r="D260" s="110"/>
      <c r="E260" s="110"/>
      <c r="F260" s="110"/>
      <c r="G260" s="251"/>
      <c r="H260" s="106"/>
      <c r="I260" s="106"/>
      <c r="J260" s="252"/>
      <c r="K260" s="179"/>
      <c r="L260" s="179"/>
      <c r="M260" s="342"/>
      <c r="N260" s="250"/>
      <c r="O260" s="363"/>
      <c r="P260" s="110"/>
      <c r="Q260" s="110"/>
      <c r="R260" s="110"/>
      <c r="S260" s="379"/>
      <c r="T260" s="342"/>
      <c r="U260" s="110"/>
      <c r="V260" s="161"/>
      <c r="W260" s="379"/>
    </row>
    <row r="261" spans="1:23" ht="12.75">
      <c r="A261" s="410" t="s">
        <v>434</v>
      </c>
      <c r="B261" s="251"/>
      <c r="C261" s="110"/>
      <c r="D261" s="110"/>
      <c r="E261" s="110"/>
      <c r="F261" s="110"/>
      <c r="G261" s="251"/>
      <c r="H261" s="106"/>
      <c r="I261" s="106"/>
      <c r="J261" s="252"/>
      <c r="K261" s="179"/>
      <c r="L261" s="179"/>
      <c r="M261" s="342"/>
      <c r="N261" s="250"/>
      <c r="O261" s="363"/>
      <c r="P261" s="110"/>
      <c r="Q261" s="110"/>
      <c r="R261" s="110"/>
      <c r="S261" s="379"/>
      <c r="T261" s="342"/>
      <c r="U261" s="110"/>
      <c r="V261" s="161"/>
      <c r="W261" s="379"/>
    </row>
    <row r="262" spans="1:23" ht="12.75">
      <c r="A262" s="410" t="s">
        <v>314</v>
      </c>
      <c r="B262" s="251"/>
      <c r="C262" s="110"/>
      <c r="D262" s="110"/>
      <c r="E262" s="110"/>
      <c r="F262" s="110"/>
      <c r="G262" s="251"/>
      <c r="H262" s="106"/>
      <c r="I262" s="106"/>
      <c r="J262" s="252"/>
      <c r="K262" s="179"/>
      <c r="L262" s="179"/>
      <c r="M262" s="342"/>
      <c r="N262" s="250"/>
      <c r="O262" s="363"/>
      <c r="P262" s="110"/>
      <c r="Q262" s="110"/>
      <c r="R262" s="110"/>
      <c r="S262" s="379"/>
      <c r="T262" s="342"/>
      <c r="U262" s="110"/>
      <c r="V262" s="161"/>
      <c r="W262" s="379"/>
    </row>
    <row r="263" spans="1:23" ht="12.75">
      <c r="A263" s="410" t="s">
        <v>315</v>
      </c>
      <c r="B263" s="251"/>
      <c r="C263" s="110"/>
      <c r="D263" s="110"/>
      <c r="E263" s="110"/>
      <c r="F263" s="110"/>
      <c r="G263" s="251"/>
      <c r="H263" s="106"/>
      <c r="I263" s="106"/>
      <c r="J263" s="252"/>
      <c r="K263" s="179"/>
      <c r="L263" s="179"/>
      <c r="M263" s="342"/>
      <c r="N263" s="250"/>
      <c r="O263" s="363"/>
      <c r="P263" s="110"/>
      <c r="Q263" s="110"/>
      <c r="R263" s="110"/>
      <c r="S263" s="379"/>
      <c r="T263" s="342"/>
      <c r="U263" s="110"/>
      <c r="V263" s="161"/>
      <c r="W263" s="379"/>
    </row>
    <row r="264" spans="1:23" ht="15.75">
      <c r="A264" s="424"/>
      <c r="B264" s="280"/>
      <c r="C264" s="134"/>
      <c r="D264" s="134"/>
      <c r="E264" s="134"/>
      <c r="F264" s="134"/>
      <c r="G264" s="424" t="s">
        <v>169</v>
      </c>
      <c r="H264" s="204"/>
      <c r="I264" s="204"/>
      <c r="J264" s="322"/>
      <c r="K264" s="204"/>
      <c r="L264" s="204"/>
      <c r="M264" s="286"/>
      <c r="N264" s="279"/>
      <c r="O264" s="286"/>
      <c r="P264" s="134"/>
      <c r="Q264" s="134"/>
      <c r="R264" s="134"/>
      <c r="S264" s="279"/>
      <c r="T264" s="286"/>
      <c r="U264" s="134"/>
      <c r="V264" s="134"/>
      <c r="W264" s="279"/>
    </row>
    <row r="265" spans="1:23" ht="15.75">
      <c r="A265" s="412"/>
      <c r="B265" s="277"/>
      <c r="C265" s="137"/>
      <c r="D265" s="137"/>
      <c r="E265" s="137"/>
      <c r="F265" s="137"/>
      <c r="G265" s="412" t="s">
        <v>105</v>
      </c>
      <c r="H265" s="72"/>
      <c r="I265" s="72"/>
      <c r="J265" s="328"/>
      <c r="K265" s="72"/>
      <c r="L265" s="72"/>
      <c r="M265" s="306"/>
      <c r="N265" s="278"/>
      <c r="O265" s="306"/>
      <c r="P265" s="137"/>
      <c r="Q265" s="137"/>
      <c r="R265" s="137"/>
      <c r="S265" s="278"/>
      <c r="T265" s="306"/>
      <c r="U265" s="137"/>
      <c r="V265" s="137"/>
      <c r="W265" s="403"/>
    </row>
    <row r="266" spans="1:23" ht="12.75">
      <c r="A266" s="410" t="s">
        <v>532</v>
      </c>
      <c r="B266" s="251"/>
      <c r="C266" s="110">
        <v>1.9</v>
      </c>
      <c r="D266" s="110">
        <v>1.9</v>
      </c>
      <c r="E266" s="110">
        <v>1.9</v>
      </c>
      <c r="F266" s="110">
        <v>1.9</v>
      </c>
      <c r="G266" s="251">
        <v>3.58</v>
      </c>
      <c r="H266" s="106">
        <v>3.58</v>
      </c>
      <c r="I266" s="106"/>
      <c r="J266" s="252"/>
      <c r="K266" s="179"/>
      <c r="L266" s="179"/>
      <c r="M266" s="342">
        <v>1.9</v>
      </c>
      <c r="N266" s="250">
        <v>1.9</v>
      </c>
      <c r="O266" s="363"/>
      <c r="P266" s="110"/>
      <c r="Q266" s="110">
        <v>1.9</v>
      </c>
      <c r="R266" s="110"/>
      <c r="S266" s="379"/>
      <c r="T266" s="362"/>
      <c r="U266" s="110"/>
      <c r="V266" s="110"/>
      <c r="W266" s="379"/>
    </row>
    <row r="267" spans="1:23" ht="12.75">
      <c r="A267" s="408" t="s">
        <v>615</v>
      </c>
      <c r="B267" s="255"/>
      <c r="C267" s="110">
        <v>2.2</v>
      </c>
      <c r="D267" s="110">
        <v>2.4</v>
      </c>
      <c r="E267" s="110">
        <v>2.2</v>
      </c>
      <c r="F267" s="110">
        <v>2.4</v>
      </c>
      <c r="G267" s="251"/>
      <c r="H267" s="106"/>
      <c r="I267" s="106">
        <v>4.57</v>
      </c>
      <c r="J267" s="252">
        <v>4.57</v>
      </c>
      <c r="K267" s="179"/>
      <c r="L267" s="179"/>
      <c r="M267" s="342">
        <v>2.2</v>
      </c>
      <c r="N267" s="250">
        <v>2.4</v>
      </c>
      <c r="O267" s="363"/>
      <c r="P267" s="110"/>
      <c r="Q267" s="110"/>
      <c r="R267" s="110"/>
      <c r="S267" s="379"/>
      <c r="T267" s="342">
        <v>2.6</v>
      </c>
      <c r="U267" s="110"/>
      <c r="V267" s="110"/>
      <c r="W267" s="379"/>
    </row>
    <row r="268" spans="1:23" ht="12.75">
      <c r="A268" s="410" t="s">
        <v>320</v>
      </c>
      <c r="B268" s="251"/>
      <c r="C268" s="110" t="s">
        <v>170</v>
      </c>
      <c r="D268" s="110" t="s">
        <v>171</v>
      </c>
      <c r="E268" s="110" t="s">
        <v>170</v>
      </c>
      <c r="F268" s="110" t="s">
        <v>171</v>
      </c>
      <c r="G268" s="251"/>
      <c r="H268" s="106"/>
      <c r="I268" s="106"/>
      <c r="J268" s="252"/>
      <c r="K268" s="179"/>
      <c r="L268" s="179"/>
      <c r="M268" s="342" t="s">
        <v>170</v>
      </c>
      <c r="N268" s="250" t="s">
        <v>171</v>
      </c>
      <c r="O268" s="363"/>
      <c r="P268" s="110"/>
      <c r="Q268" s="110"/>
      <c r="R268" s="110"/>
      <c r="S268" s="379"/>
      <c r="T268" s="342"/>
      <c r="U268" s="110"/>
      <c r="V268" s="161"/>
      <c r="W268" s="379"/>
    </row>
    <row r="269" spans="1:23" ht="12.75">
      <c r="A269" s="410" t="s">
        <v>319</v>
      </c>
      <c r="B269" s="251"/>
      <c r="C269" s="110">
        <v>1.34</v>
      </c>
      <c r="D269" s="110">
        <v>1.64</v>
      </c>
      <c r="E269" s="110">
        <v>1.34</v>
      </c>
      <c r="F269" s="110">
        <v>1.64</v>
      </c>
      <c r="G269" s="251"/>
      <c r="H269" s="106"/>
      <c r="I269" s="106"/>
      <c r="J269" s="252"/>
      <c r="K269" s="179"/>
      <c r="L269" s="179"/>
      <c r="M269" s="342">
        <v>1.34</v>
      </c>
      <c r="N269" s="250">
        <v>1.64</v>
      </c>
      <c r="O269" s="363"/>
      <c r="P269" s="110"/>
      <c r="Q269" s="110">
        <v>1</v>
      </c>
      <c r="R269" s="110"/>
      <c r="S269" s="379"/>
      <c r="T269" s="342">
        <v>0.9</v>
      </c>
      <c r="U269" s="110">
        <v>0.9</v>
      </c>
      <c r="V269" s="161"/>
      <c r="W269" s="379"/>
    </row>
    <row r="270" spans="1:23" ht="12.75">
      <c r="A270" s="410" t="s">
        <v>321</v>
      </c>
      <c r="B270" s="251"/>
      <c r="C270" s="110">
        <v>0.43</v>
      </c>
      <c r="D270" s="110">
        <v>0.43</v>
      </c>
      <c r="E270" s="110">
        <v>0.43</v>
      </c>
      <c r="F270" s="110">
        <v>0.43</v>
      </c>
      <c r="G270" s="251"/>
      <c r="H270" s="106"/>
      <c r="I270" s="106"/>
      <c r="J270" s="252"/>
      <c r="K270" s="179"/>
      <c r="L270" s="179"/>
      <c r="M270" s="342">
        <v>0.43</v>
      </c>
      <c r="N270" s="250">
        <v>0.43</v>
      </c>
      <c r="O270" s="363"/>
      <c r="P270" s="110"/>
      <c r="Q270" s="110">
        <v>0.43</v>
      </c>
      <c r="R270" s="110"/>
      <c r="S270" s="379"/>
      <c r="T270" s="342">
        <v>0.43</v>
      </c>
      <c r="U270" s="110">
        <v>0.43</v>
      </c>
      <c r="V270" s="161"/>
      <c r="W270" s="379"/>
    </row>
    <row r="271" spans="1:23" ht="12.75">
      <c r="A271" s="410" t="s">
        <v>435</v>
      </c>
      <c r="B271" s="251"/>
      <c r="C271" s="110"/>
      <c r="D271" s="110"/>
      <c r="E271" s="110"/>
      <c r="F271" s="110"/>
      <c r="G271" s="251"/>
      <c r="H271" s="106"/>
      <c r="I271" s="106"/>
      <c r="J271" s="252"/>
      <c r="K271" s="179"/>
      <c r="L271" s="179"/>
      <c r="M271" s="342"/>
      <c r="N271" s="250"/>
      <c r="O271" s="363"/>
      <c r="P271" s="110"/>
      <c r="Q271" s="110"/>
      <c r="R271" s="110"/>
      <c r="S271" s="379"/>
      <c r="T271" s="342"/>
      <c r="U271" s="110"/>
      <c r="V271" s="161"/>
      <c r="W271" s="379"/>
    </row>
    <row r="272" spans="1:23" ht="12.75">
      <c r="A272" s="410" t="s">
        <v>493</v>
      </c>
      <c r="B272" s="251"/>
      <c r="C272" s="110">
        <v>1.3</v>
      </c>
      <c r="D272" s="110">
        <v>1.6</v>
      </c>
      <c r="E272" s="110">
        <v>1.3</v>
      </c>
      <c r="F272" s="110">
        <v>1.6</v>
      </c>
      <c r="G272" s="251"/>
      <c r="H272" s="106"/>
      <c r="I272" s="106"/>
      <c r="J272" s="252"/>
      <c r="K272" s="179"/>
      <c r="L272" s="179"/>
      <c r="M272" s="342">
        <v>1.3</v>
      </c>
      <c r="N272" s="250">
        <v>1.6</v>
      </c>
      <c r="O272" s="363"/>
      <c r="P272" s="110"/>
      <c r="Q272" s="110"/>
      <c r="R272" s="110"/>
      <c r="S272" s="379"/>
      <c r="T272" s="342"/>
      <c r="U272" s="110"/>
      <c r="V272" s="161"/>
      <c r="W272" s="379"/>
    </row>
    <row r="273" spans="1:23" ht="12.75">
      <c r="A273" s="411"/>
      <c r="B273" s="251"/>
      <c r="C273" s="121" t="s">
        <v>613</v>
      </c>
      <c r="D273" s="121"/>
      <c r="E273" s="121"/>
      <c r="F273" s="121"/>
      <c r="G273" s="253"/>
      <c r="H273" s="120"/>
      <c r="I273" s="120"/>
      <c r="J273" s="254"/>
      <c r="K273" s="458"/>
      <c r="L273" s="458"/>
      <c r="M273" s="343"/>
      <c r="N273" s="272"/>
      <c r="O273" s="387"/>
      <c r="P273" s="121"/>
      <c r="Q273" s="121"/>
      <c r="R273" s="121"/>
      <c r="S273" s="388"/>
      <c r="T273" s="343"/>
      <c r="U273" s="121"/>
      <c r="V273" s="164"/>
      <c r="W273" s="388"/>
    </row>
    <row r="274" spans="1:23" ht="12.75">
      <c r="A274" s="412"/>
      <c r="B274" s="280"/>
      <c r="C274" s="134"/>
      <c r="D274" s="134"/>
      <c r="E274" s="134"/>
      <c r="F274" s="134"/>
      <c r="G274" s="412" t="s">
        <v>188</v>
      </c>
      <c r="H274" s="42"/>
      <c r="I274" s="42"/>
      <c r="J274" s="314"/>
      <c r="K274" s="42"/>
      <c r="L274" s="42"/>
      <c r="M274" s="286"/>
      <c r="N274" s="279"/>
      <c r="O274" s="286"/>
      <c r="P274" s="134"/>
      <c r="Q274" s="134"/>
      <c r="R274" s="134"/>
      <c r="S274" s="279"/>
      <c r="T274" s="286"/>
      <c r="U274" s="134"/>
      <c r="V274" s="134"/>
      <c r="W274" s="279"/>
    </row>
    <row r="275" spans="1:23" ht="12.75">
      <c r="A275" s="408" t="s">
        <v>324</v>
      </c>
      <c r="B275" s="273"/>
      <c r="C275" s="107">
        <v>0.3</v>
      </c>
      <c r="D275" s="107">
        <v>0.3</v>
      </c>
      <c r="E275" s="107">
        <v>0.3</v>
      </c>
      <c r="F275" s="107">
        <v>0.3</v>
      </c>
      <c r="G275" s="247"/>
      <c r="H275" s="117"/>
      <c r="I275" s="117"/>
      <c r="J275" s="312"/>
      <c r="K275" s="456"/>
      <c r="L275" s="456"/>
      <c r="M275" s="340">
        <v>0.3</v>
      </c>
      <c r="N275" s="248">
        <v>0.3</v>
      </c>
      <c r="O275" s="373"/>
      <c r="P275" s="107"/>
      <c r="Q275" s="107"/>
      <c r="R275" s="107"/>
      <c r="S275" s="390"/>
      <c r="T275" s="340"/>
      <c r="U275" s="107"/>
      <c r="V275" s="165"/>
      <c r="W275" s="390"/>
    </row>
    <row r="276" spans="1:23" ht="12.75">
      <c r="A276" s="410" t="s">
        <v>325</v>
      </c>
      <c r="B276" s="247"/>
      <c r="C276" s="110">
        <v>0.6</v>
      </c>
      <c r="D276" s="110">
        <v>0.6</v>
      </c>
      <c r="E276" s="110">
        <v>0.6</v>
      </c>
      <c r="F276" s="110">
        <v>0.6</v>
      </c>
      <c r="G276" s="251"/>
      <c r="H276" s="106"/>
      <c r="I276" s="106"/>
      <c r="J276" s="252"/>
      <c r="K276" s="179"/>
      <c r="L276" s="179"/>
      <c r="M276" s="342">
        <v>0.6</v>
      </c>
      <c r="N276" s="250">
        <v>0.6</v>
      </c>
      <c r="O276" s="363"/>
      <c r="P276" s="110"/>
      <c r="Q276" s="110"/>
      <c r="R276" s="110"/>
      <c r="S276" s="379"/>
      <c r="T276" s="342"/>
      <c r="U276" s="110"/>
      <c r="V276" s="161"/>
      <c r="W276" s="379"/>
    </row>
    <row r="277" spans="1:23" ht="12.75">
      <c r="A277" s="410" t="s">
        <v>326</v>
      </c>
      <c r="B277" s="251"/>
      <c r="C277" s="110">
        <v>1.3</v>
      </c>
      <c r="D277" s="110">
        <v>1.6</v>
      </c>
      <c r="E277" s="110">
        <v>1.3</v>
      </c>
      <c r="F277" s="110">
        <v>1.6</v>
      </c>
      <c r="G277" s="251"/>
      <c r="H277" s="106"/>
      <c r="I277" s="106"/>
      <c r="J277" s="252"/>
      <c r="K277" s="179"/>
      <c r="L277" s="179"/>
      <c r="M277" s="342">
        <v>1.3</v>
      </c>
      <c r="N277" s="250">
        <v>1.6</v>
      </c>
      <c r="O277" s="363"/>
      <c r="P277" s="110"/>
      <c r="Q277" s="110"/>
      <c r="R277" s="110"/>
      <c r="S277" s="379"/>
      <c r="T277" s="342"/>
      <c r="U277" s="110"/>
      <c r="V277" s="161"/>
      <c r="W277" s="379"/>
    </row>
    <row r="278" spans="1:23" ht="12.75">
      <c r="A278" s="410" t="s">
        <v>327</v>
      </c>
      <c r="B278" s="251"/>
      <c r="C278" s="110">
        <v>0.6</v>
      </c>
      <c r="D278" s="110">
        <v>0.6</v>
      </c>
      <c r="E278" s="110">
        <v>0.6</v>
      </c>
      <c r="F278" s="110">
        <v>0.6</v>
      </c>
      <c r="G278" s="251"/>
      <c r="H278" s="106"/>
      <c r="I278" s="106"/>
      <c r="J278" s="252"/>
      <c r="K278" s="179"/>
      <c r="L278" s="179"/>
      <c r="M278" s="342">
        <v>0.6</v>
      </c>
      <c r="N278" s="250">
        <v>0.6</v>
      </c>
      <c r="O278" s="363"/>
      <c r="P278" s="110"/>
      <c r="Q278" s="110"/>
      <c r="R278" s="110"/>
      <c r="S278" s="379"/>
      <c r="T278" s="342"/>
      <c r="U278" s="110"/>
      <c r="V278" s="161"/>
      <c r="W278" s="379"/>
    </row>
    <row r="279" spans="1:23" ht="12.75">
      <c r="A279" s="411" t="s">
        <v>328</v>
      </c>
      <c r="B279" s="251"/>
      <c r="C279" s="121">
        <v>0.35</v>
      </c>
      <c r="D279" s="121">
        <v>0.35</v>
      </c>
      <c r="E279" s="121">
        <v>0.35</v>
      </c>
      <c r="F279" s="121">
        <v>0.35</v>
      </c>
      <c r="G279" s="253"/>
      <c r="H279" s="120"/>
      <c r="I279" s="120"/>
      <c r="J279" s="254"/>
      <c r="K279" s="458"/>
      <c r="L279" s="458"/>
      <c r="M279" s="343">
        <v>0.35</v>
      </c>
      <c r="N279" s="272">
        <v>0.35</v>
      </c>
      <c r="O279" s="387"/>
      <c r="P279" s="121"/>
      <c r="Q279" s="121"/>
      <c r="R279" s="121"/>
      <c r="S279" s="388"/>
      <c r="T279" s="343"/>
      <c r="U279" s="121"/>
      <c r="V279" s="164"/>
      <c r="W279" s="388"/>
    </row>
    <row r="280" spans="1:23" ht="12.75">
      <c r="A280" s="412"/>
      <c r="B280" s="280"/>
      <c r="C280" s="134"/>
      <c r="D280" s="134"/>
      <c r="E280" s="134"/>
      <c r="F280" s="134"/>
      <c r="G280" s="412" t="s">
        <v>107</v>
      </c>
      <c r="H280" s="42"/>
      <c r="I280" s="42"/>
      <c r="J280" s="314"/>
      <c r="K280" s="42"/>
      <c r="L280" s="42"/>
      <c r="M280" s="286"/>
      <c r="N280" s="279"/>
      <c r="O280" s="286"/>
      <c r="P280" s="134"/>
      <c r="Q280" s="134"/>
      <c r="R280" s="134"/>
      <c r="S280" s="279"/>
      <c r="T280" s="286"/>
      <c r="U280" s="134"/>
      <c r="V280" s="134"/>
      <c r="W280" s="279"/>
    </row>
    <row r="281" spans="1:23" ht="12.75">
      <c r="A281" s="408" t="s">
        <v>108</v>
      </c>
      <c r="B281" s="273"/>
      <c r="C281" s="107">
        <v>0.65</v>
      </c>
      <c r="D281" s="107">
        <v>0.65</v>
      </c>
      <c r="E281" s="107">
        <v>0.65</v>
      </c>
      <c r="F281" s="107">
        <v>0.65</v>
      </c>
      <c r="G281" s="107">
        <v>0.65</v>
      </c>
      <c r="H281" s="107">
        <v>0.65</v>
      </c>
      <c r="I281" s="107">
        <v>0.65</v>
      </c>
      <c r="J281" s="107">
        <v>0.65</v>
      </c>
      <c r="K281" s="107"/>
      <c r="L281" s="107"/>
      <c r="M281" s="107">
        <v>0.65</v>
      </c>
      <c r="N281" s="107">
        <v>0.65</v>
      </c>
      <c r="O281" s="107">
        <v>0.65</v>
      </c>
      <c r="P281" s="107">
        <v>0.65</v>
      </c>
      <c r="Q281" s="107">
        <v>0.65</v>
      </c>
      <c r="R281" s="107">
        <v>0.65</v>
      </c>
      <c r="S281" s="390"/>
      <c r="T281" s="107">
        <v>0.65</v>
      </c>
      <c r="U281" s="107">
        <v>0.65</v>
      </c>
      <c r="V281" s="165"/>
      <c r="W281" s="390"/>
    </row>
    <row r="282" spans="1:23" ht="12.75">
      <c r="A282" s="410" t="s">
        <v>471</v>
      </c>
      <c r="B282" s="247"/>
      <c r="C282" s="110">
        <v>1</v>
      </c>
      <c r="D282" s="110">
        <v>1</v>
      </c>
      <c r="E282" s="110">
        <v>1</v>
      </c>
      <c r="F282" s="110">
        <v>1</v>
      </c>
      <c r="G282" s="251"/>
      <c r="H282" s="106"/>
      <c r="I282" s="106"/>
      <c r="J282" s="252"/>
      <c r="K282" s="179"/>
      <c r="L282" s="179"/>
      <c r="M282" s="342">
        <v>1</v>
      </c>
      <c r="N282" s="250">
        <v>1</v>
      </c>
      <c r="O282" s="342">
        <v>1</v>
      </c>
      <c r="P282" s="110">
        <v>1</v>
      </c>
      <c r="Q282" s="110">
        <v>1</v>
      </c>
      <c r="R282" s="110">
        <v>1</v>
      </c>
      <c r="S282" s="379"/>
      <c r="T282" s="342">
        <v>1</v>
      </c>
      <c r="U282" s="110">
        <v>1</v>
      </c>
      <c r="V282" s="161"/>
      <c r="W282" s="379"/>
    </row>
    <row r="283" spans="1:23" ht="12.75">
      <c r="A283" s="410" t="s">
        <v>329</v>
      </c>
      <c r="B283" s="251"/>
      <c r="C283" s="110">
        <v>1</v>
      </c>
      <c r="D283" s="110">
        <v>1</v>
      </c>
      <c r="E283" s="110">
        <v>1</v>
      </c>
      <c r="F283" s="110">
        <v>1</v>
      </c>
      <c r="G283" s="251"/>
      <c r="H283" s="106"/>
      <c r="I283" s="106"/>
      <c r="J283" s="252"/>
      <c r="K283" s="179"/>
      <c r="L283" s="179"/>
      <c r="M283" s="342">
        <v>1</v>
      </c>
      <c r="N283" s="250">
        <v>1</v>
      </c>
      <c r="O283" s="363">
        <v>1</v>
      </c>
      <c r="P283" s="110">
        <v>1</v>
      </c>
      <c r="Q283" s="110">
        <v>1</v>
      </c>
      <c r="R283" s="110">
        <v>1</v>
      </c>
      <c r="S283" s="379"/>
      <c r="T283" s="342">
        <v>1.72</v>
      </c>
      <c r="U283" s="110">
        <v>1.72</v>
      </c>
      <c r="V283" s="161"/>
      <c r="W283" s="379"/>
    </row>
    <row r="284" spans="1:23" ht="12.75">
      <c r="A284" s="410" t="s">
        <v>330</v>
      </c>
      <c r="B284" s="251"/>
      <c r="C284" s="110">
        <v>0.3</v>
      </c>
      <c r="D284" s="110">
        <v>0.3</v>
      </c>
      <c r="E284" s="110">
        <v>0.3</v>
      </c>
      <c r="F284" s="110">
        <v>0.3</v>
      </c>
      <c r="G284" s="251"/>
      <c r="H284" s="106"/>
      <c r="I284" s="106"/>
      <c r="J284" s="252"/>
      <c r="K284" s="179"/>
      <c r="L284" s="179"/>
      <c r="M284" s="342">
        <v>0.3</v>
      </c>
      <c r="N284" s="250">
        <v>0.3</v>
      </c>
      <c r="O284" s="363"/>
      <c r="P284" s="110"/>
      <c r="Q284" s="110"/>
      <c r="R284" s="110"/>
      <c r="S284" s="379"/>
      <c r="T284" s="342"/>
      <c r="U284" s="110"/>
      <c r="V284" s="161"/>
      <c r="W284" s="379"/>
    </row>
    <row r="285" spans="1:23" ht="12.75">
      <c r="A285" s="410" t="s">
        <v>331</v>
      </c>
      <c r="B285" s="251"/>
      <c r="C285" s="110">
        <v>0.3</v>
      </c>
      <c r="D285" s="110">
        <v>0.3</v>
      </c>
      <c r="E285" s="110">
        <v>0.3</v>
      </c>
      <c r="F285" s="110">
        <v>0.3</v>
      </c>
      <c r="G285" s="251"/>
      <c r="H285" s="106"/>
      <c r="I285" s="106"/>
      <c r="J285" s="252"/>
      <c r="K285" s="179"/>
      <c r="L285" s="179"/>
      <c r="M285" s="342">
        <v>0.3</v>
      </c>
      <c r="N285" s="250">
        <v>0.3</v>
      </c>
      <c r="O285" s="363"/>
      <c r="P285" s="110"/>
      <c r="Q285" s="110"/>
      <c r="R285" s="110"/>
      <c r="S285" s="379"/>
      <c r="T285" s="342"/>
      <c r="U285" s="110"/>
      <c r="V285" s="161"/>
      <c r="W285" s="379"/>
    </row>
    <row r="286" spans="1:23" ht="12.75">
      <c r="A286" s="411" t="s">
        <v>332</v>
      </c>
      <c r="B286" s="251"/>
      <c r="C286" s="121">
        <v>0.95</v>
      </c>
      <c r="D286" s="121">
        <v>0.95</v>
      </c>
      <c r="E286" s="121">
        <v>0.95</v>
      </c>
      <c r="F286" s="121">
        <v>0.95</v>
      </c>
      <c r="G286" s="253"/>
      <c r="H286" s="120"/>
      <c r="I286" s="120"/>
      <c r="J286" s="254"/>
      <c r="K286" s="458"/>
      <c r="L286" s="458"/>
      <c r="M286" s="343">
        <v>0.95</v>
      </c>
      <c r="N286" s="272">
        <v>0.95</v>
      </c>
      <c r="O286" s="387"/>
      <c r="P286" s="121"/>
      <c r="Q286" s="121">
        <v>0.95</v>
      </c>
      <c r="R286" s="121">
        <v>1.55</v>
      </c>
      <c r="S286" s="388"/>
      <c r="T286" s="343">
        <v>1.25</v>
      </c>
      <c r="U286" s="121"/>
      <c r="V286" s="164"/>
      <c r="W286" s="388"/>
    </row>
    <row r="287" spans="1:23" ht="12.75">
      <c r="A287" s="412"/>
      <c r="B287" s="280"/>
      <c r="C287" s="134"/>
      <c r="D287" s="134"/>
      <c r="E287" s="134"/>
      <c r="F287" s="134"/>
      <c r="G287" s="412" t="s">
        <v>110</v>
      </c>
      <c r="H287" s="42"/>
      <c r="I287" s="42"/>
      <c r="J287" s="314"/>
      <c r="K287" s="42"/>
      <c r="L287" s="42"/>
      <c r="M287" s="286"/>
      <c r="N287" s="279"/>
      <c r="O287" s="286"/>
      <c r="P287" s="134"/>
      <c r="Q287" s="134"/>
      <c r="R287" s="134"/>
      <c r="S287" s="279"/>
      <c r="T287" s="286"/>
      <c r="U287" s="134"/>
      <c r="V287" s="134"/>
      <c r="W287" s="279"/>
    </row>
    <row r="288" spans="1:23" ht="12.75">
      <c r="A288" s="408" t="s">
        <v>111</v>
      </c>
      <c r="B288" s="273"/>
      <c r="C288" s="107">
        <v>0.4</v>
      </c>
      <c r="D288" s="107">
        <v>0.4</v>
      </c>
      <c r="E288" s="107">
        <v>0.4</v>
      </c>
      <c r="F288" s="107">
        <v>0.4</v>
      </c>
      <c r="G288" s="247"/>
      <c r="H288" s="117"/>
      <c r="I288" s="117"/>
      <c r="J288" s="312"/>
      <c r="K288" s="456"/>
      <c r="L288" s="456"/>
      <c r="M288" s="340">
        <v>0.4</v>
      </c>
      <c r="N288" s="248">
        <v>0.4</v>
      </c>
      <c r="O288" s="373"/>
      <c r="P288" s="107"/>
      <c r="Q288" s="110">
        <v>0.4</v>
      </c>
      <c r="R288" s="110">
        <v>0.4</v>
      </c>
      <c r="S288" s="379"/>
      <c r="T288" s="342">
        <v>0.4</v>
      </c>
      <c r="U288" s="107"/>
      <c r="V288" s="165"/>
      <c r="W288" s="390"/>
    </row>
    <row r="289" spans="1:23" ht="12.75">
      <c r="A289" s="410" t="s">
        <v>112</v>
      </c>
      <c r="B289" s="247"/>
      <c r="C289" s="110">
        <v>0.63</v>
      </c>
      <c r="D289" s="110">
        <v>0.63</v>
      </c>
      <c r="E289" s="110">
        <v>0.63</v>
      </c>
      <c r="F289" s="110">
        <v>0.63</v>
      </c>
      <c r="G289" s="251"/>
      <c r="H289" s="106"/>
      <c r="I289" s="106"/>
      <c r="J289" s="252"/>
      <c r="K289" s="179"/>
      <c r="L289" s="179"/>
      <c r="M289" s="342">
        <v>0.63</v>
      </c>
      <c r="N289" s="250">
        <v>0.63</v>
      </c>
      <c r="O289" s="363"/>
      <c r="P289" s="110"/>
      <c r="Q289" s="110">
        <v>0.63</v>
      </c>
      <c r="R289" s="110">
        <v>0.63</v>
      </c>
      <c r="S289" s="393"/>
      <c r="T289" s="342">
        <v>0.63</v>
      </c>
      <c r="U289" s="110"/>
      <c r="V289" s="161"/>
      <c r="W289" s="379"/>
    </row>
    <row r="290" spans="1:23" ht="12.75">
      <c r="A290" s="410" t="s">
        <v>333</v>
      </c>
      <c r="B290" s="251">
        <v>1</v>
      </c>
      <c r="C290" s="110">
        <v>1</v>
      </c>
      <c r="D290" s="110">
        <v>1.3</v>
      </c>
      <c r="E290" s="110">
        <v>1</v>
      </c>
      <c r="F290" s="110">
        <v>1.3</v>
      </c>
      <c r="G290" s="251"/>
      <c r="H290" s="106"/>
      <c r="I290" s="106"/>
      <c r="J290" s="252"/>
      <c r="K290" s="179"/>
      <c r="L290" s="179"/>
      <c r="M290" s="342">
        <v>1</v>
      </c>
      <c r="N290" s="250">
        <v>1.3</v>
      </c>
      <c r="O290" s="363"/>
      <c r="P290" s="110"/>
      <c r="Q290" s="110">
        <v>1.7</v>
      </c>
      <c r="R290" s="110">
        <v>1.7</v>
      </c>
      <c r="S290" s="379"/>
      <c r="T290" s="342">
        <v>1</v>
      </c>
      <c r="U290" s="110"/>
      <c r="V290" s="161"/>
      <c r="W290" s="379"/>
    </row>
    <row r="291" spans="1:23" ht="15.75">
      <c r="A291" s="431" t="s">
        <v>334</v>
      </c>
      <c r="B291" s="296"/>
      <c r="C291" s="157">
        <v>0.5</v>
      </c>
      <c r="D291" s="157">
        <v>0.5</v>
      </c>
      <c r="E291" s="157">
        <v>0.5</v>
      </c>
      <c r="F291" s="157">
        <v>0.5</v>
      </c>
      <c r="G291" s="296"/>
      <c r="H291" s="35"/>
      <c r="I291" s="35"/>
      <c r="J291" s="329"/>
      <c r="K291" s="469"/>
      <c r="L291" s="469"/>
      <c r="M291" s="366">
        <v>0.5</v>
      </c>
      <c r="N291" s="297">
        <v>0.5</v>
      </c>
      <c r="O291" s="396"/>
      <c r="P291" s="112"/>
      <c r="Q291" s="112">
        <v>0.8</v>
      </c>
      <c r="R291" s="112">
        <v>0.8</v>
      </c>
      <c r="S291" s="379"/>
      <c r="T291" s="396">
        <v>1.3</v>
      </c>
      <c r="U291" s="112"/>
      <c r="V291" s="168"/>
      <c r="W291" s="379"/>
    </row>
    <row r="292" spans="1:23" ht="15.75">
      <c r="A292" s="432" t="s">
        <v>335</v>
      </c>
      <c r="B292" s="298"/>
      <c r="C292" s="3">
        <v>1</v>
      </c>
      <c r="D292" s="3">
        <v>1</v>
      </c>
      <c r="E292" s="3">
        <v>1</v>
      </c>
      <c r="F292" s="3">
        <v>1</v>
      </c>
      <c r="G292" s="298"/>
      <c r="H292" s="23"/>
      <c r="I292" s="23"/>
      <c r="J292" s="330"/>
      <c r="K292" s="470"/>
      <c r="L292" s="470"/>
      <c r="M292" s="359">
        <v>1</v>
      </c>
      <c r="N292" s="299">
        <v>1</v>
      </c>
      <c r="O292" s="363"/>
      <c r="P292" s="110"/>
      <c r="Q292" s="110">
        <v>1.2</v>
      </c>
      <c r="R292" s="110">
        <v>1.2</v>
      </c>
      <c r="S292" s="379"/>
      <c r="T292" s="342">
        <v>1.2</v>
      </c>
      <c r="U292" s="110"/>
      <c r="V292" s="161"/>
      <c r="W292" s="379"/>
    </row>
    <row r="293" spans="1:23" ht="15.75">
      <c r="A293" s="431" t="s">
        <v>336</v>
      </c>
      <c r="B293" s="296"/>
      <c r="C293" s="157">
        <v>0.7</v>
      </c>
      <c r="D293" s="157">
        <v>0.7</v>
      </c>
      <c r="E293" s="157">
        <v>0.7</v>
      </c>
      <c r="F293" s="157">
        <v>0.7</v>
      </c>
      <c r="G293" s="296"/>
      <c r="H293" s="35"/>
      <c r="I293" s="35"/>
      <c r="J293" s="329"/>
      <c r="K293" s="469"/>
      <c r="L293" s="469"/>
      <c r="M293" s="366">
        <v>0.7</v>
      </c>
      <c r="N293" s="297">
        <v>0.7</v>
      </c>
      <c r="O293" s="396"/>
      <c r="P293" s="112"/>
      <c r="Q293" s="112">
        <v>0.8</v>
      </c>
      <c r="R293" s="112">
        <v>0.8</v>
      </c>
      <c r="S293" s="379"/>
      <c r="T293" s="396">
        <v>0.8</v>
      </c>
      <c r="U293" s="112"/>
      <c r="V293" s="168"/>
      <c r="W293" s="379"/>
    </row>
    <row r="294" spans="1:23" ht="15.75">
      <c r="A294" s="432" t="s">
        <v>337</v>
      </c>
      <c r="B294" s="298"/>
      <c r="C294" s="3">
        <v>1.4</v>
      </c>
      <c r="D294" s="3">
        <v>1.4</v>
      </c>
      <c r="E294" s="3">
        <v>1.4</v>
      </c>
      <c r="F294" s="3">
        <v>1.4</v>
      </c>
      <c r="G294" s="298"/>
      <c r="H294" s="23"/>
      <c r="I294" s="23"/>
      <c r="J294" s="330"/>
      <c r="K294" s="470"/>
      <c r="L294" s="470"/>
      <c r="M294" s="359">
        <v>1.4</v>
      </c>
      <c r="N294" s="299">
        <v>1.4</v>
      </c>
      <c r="O294" s="363"/>
      <c r="P294" s="110"/>
      <c r="Q294" s="110">
        <v>1.4</v>
      </c>
      <c r="R294" s="110">
        <v>1.4</v>
      </c>
      <c r="S294" s="379"/>
      <c r="T294" s="342">
        <v>1.4</v>
      </c>
      <c r="U294" s="110"/>
      <c r="V294" s="161"/>
      <c r="W294" s="379"/>
    </row>
    <row r="295" spans="1:23" ht="12.75">
      <c r="A295" s="410" t="s">
        <v>338</v>
      </c>
      <c r="B295" s="251"/>
      <c r="C295" s="110">
        <v>0.53</v>
      </c>
      <c r="D295" s="110">
        <v>0.53</v>
      </c>
      <c r="E295" s="110">
        <v>0.53</v>
      </c>
      <c r="F295" s="110">
        <v>0.53</v>
      </c>
      <c r="G295" s="251"/>
      <c r="H295" s="106"/>
      <c r="I295" s="106"/>
      <c r="J295" s="252"/>
      <c r="K295" s="179"/>
      <c r="L295" s="179"/>
      <c r="M295" s="342">
        <v>0.53</v>
      </c>
      <c r="N295" s="250">
        <v>0.53</v>
      </c>
      <c r="O295" s="363"/>
      <c r="P295" s="110"/>
      <c r="Q295" s="110">
        <v>0.5</v>
      </c>
      <c r="R295" s="110">
        <v>0.5</v>
      </c>
      <c r="S295" s="379"/>
      <c r="T295" s="342">
        <v>0.5</v>
      </c>
      <c r="U295" s="110"/>
      <c r="V295" s="161"/>
      <c r="W295" s="379"/>
    </row>
    <row r="296" spans="1:23" ht="12.75">
      <c r="A296" s="410" t="s">
        <v>339</v>
      </c>
      <c r="B296" s="251"/>
      <c r="C296" s="110">
        <v>0.7</v>
      </c>
      <c r="D296" s="110">
        <v>0.7</v>
      </c>
      <c r="E296" s="110">
        <v>0.7</v>
      </c>
      <c r="F296" s="110">
        <v>0.7</v>
      </c>
      <c r="G296" s="251"/>
      <c r="H296" s="106"/>
      <c r="I296" s="106"/>
      <c r="J296" s="252"/>
      <c r="K296" s="179"/>
      <c r="L296" s="179"/>
      <c r="M296" s="342">
        <v>0.7</v>
      </c>
      <c r="N296" s="250">
        <v>0.7</v>
      </c>
      <c r="O296" s="363"/>
      <c r="P296" s="110"/>
      <c r="Q296" s="110">
        <v>0.7</v>
      </c>
      <c r="R296" s="110">
        <v>0.7</v>
      </c>
      <c r="S296" s="379"/>
      <c r="T296" s="342">
        <v>0.7</v>
      </c>
      <c r="U296" s="110"/>
      <c r="V296" s="161"/>
      <c r="W296" s="379"/>
    </row>
    <row r="297" spans="1:23" ht="15.75">
      <c r="A297" s="431" t="s">
        <v>436</v>
      </c>
      <c r="B297" s="296"/>
      <c r="C297" s="157">
        <v>0.86</v>
      </c>
      <c r="D297" s="157">
        <v>0.86</v>
      </c>
      <c r="E297" s="157">
        <v>0.86</v>
      </c>
      <c r="F297" s="157">
        <v>0.86</v>
      </c>
      <c r="G297" s="296">
        <v>0.86</v>
      </c>
      <c r="H297" s="296">
        <v>0.86</v>
      </c>
      <c r="I297" s="296">
        <v>0.86</v>
      </c>
      <c r="J297" s="296">
        <v>0.86</v>
      </c>
      <c r="K297" s="296">
        <v>0.86</v>
      </c>
      <c r="L297" s="296">
        <v>0.86</v>
      </c>
      <c r="M297" s="296">
        <v>0.86</v>
      </c>
      <c r="N297" s="296">
        <v>0.86</v>
      </c>
      <c r="O297" s="396"/>
      <c r="P297" s="112"/>
      <c r="Q297" s="112">
        <v>1</v>
      </c>
      <c r="R297" s="112">
        <v>1</v>
      </c>
      <c r="S297" s="379"/>
      <c r="T297" s="396">
        <v>1.15</v>
      </c>
      <c r="U297" s="112">
        <v>1.15</v>
      </c>
      <c r="V297" s="168"/>
      <c r="W297" s="379"/>
    </row>
    <row r="298" spans="1:23" ht="15.75">
      <c r="A298" s="431" t="s">
        <v>340</v>
      </c>
      <c r="B298" s="296"/>
      <c r="C298" s="157">
        <v>1.2</v>
      </c>
      <c r="D298" s="157">
        <v>1.2</v>
      </c>
      <c r="E298" s="157">
        <v>1.2</v>
      </c>
      <c r="F298" s="157">
        <v>1.2</v>
      </c>
      <c r="G298" s="296"/>
      <c r="H298" s="35"/>
      <c r="I298" s="35"/>
      <c r="J298" s="329"/>
      <c r="K298" s="469"/>
      <c r="L298" s="469"/>
      <c r="M298" s="366">
        <v>1.2</v>
      </c>
      <c r="N298" s="297">
        <v>1.2</v>
      </c>
      <c r="O298" s="396"/>
      <c r="P298" s="112"/>
      <c r="Q298" s="112">
        <v>1.2</v>
      </c>
      <c r="R298" s="112">
        <v>1.2</v>
      </c>
      <c r="S298" s="379"/>
      <c r="T298" s="396">
        <v>1.2</v>
      </c>
      <c r="U298" s="112"/>
      <c r="V298" s="168"/>
      <c r="W298" s="379"/>
    </row>
    <row r="299" spans="1:23" ht="15.75">
      <c r="A299" s="431" t="s">
        <v>632</v>
      </c>
      <c r="B299" s="296"/>
      <c r="C299" s="157"/>
      <c r="D299" s="157"/>
      <c r="E299" s="157"/>
      <c r="F299" s="157"/>
      <c r="G299" s="482"/>
      <c r="H299" s="35"/>
      <c r="I299" s="35"/>
      <c r="J299" s="483"/>
      <c r="K299" s="469"/>
      <c r="L299" s="469"/>
      <c r="M299" s="484"/>
      <c r="N299" s="485"/>
      <c r="O299" s="396"/>
      <c r="P299" s="112"/>
      <c r="Q299" s="112"/>
      <c r="R299" s="112"/>
      <c r="S299" s="379"/>
      <c r="T299" s="396">
        <v>0.72</v>
      </c>
      <c r="U299" s="112">
        <v>0.72</v>
      </c>
      <c r="V299" s="168"/>
      <c r="W299" s="379"/>
    </row>
    <row r="300" spans="1:23" ht="15.75">
      <c r="A300" s="431" t="s">
        <v>601</v>
      </c>
      <c r="B300" s="296"/>
      <c r="C300" s="157">
        <v>1.29</v>
      </c>
      <c r="D300" s="157">
        <v>1.29</v>
      </c>
      <c r="E300" s="157">
        <v>1.29</v>
      </c>
      <c r="F300" s="157">
        <v>1.29</v>
      </c>
      <c r="G300" s="157">
        <v>1.29</v>
      </c>
      <c r="H300" s="157">
        <v>1.29</v>
      </c>
      <c r="I300" s="157">
        <v>1.29</v>
      </c>
      <c r="J300" s="157">
        <v>1.29</v>
      </c>
      <c r="K300" s="157">
        <v>1.29</v>
      </c>
      <c r="L300" s="157">
        <v>1.29</v>
      </c>
      <c r="M300" s="157">
        <v>1.29</v>
      </c>
      <c r="N300" s="157">
        <v>1.29</v>
      </c>
      <c r="O300" s="396"/>
      <c r="P300" s="112"/>
      <c r="Q300" s="112"/>
      <c r="R300" s="112"/>
      <c r="S300" s="379"/>
      <c r="T300" s="396">
        <v>1.86</v>
      </c>
      <c r="U300" s="112">
        <v>1.86</v>
      </c>
      <c r="V300" s="168"/>
      <c r="W300" s="379"/>
    </row>
    <row r="301" spans="1:23" ht="12.75">
      <c r="A301" s="410" t="s">
        <v>341</v>
      </c>
      <c r="B301" s="251"/>
      <c r="C301" s="110">
        <v>0.5</v>
      </c>
      <c r="D301" s="110">
        <v>0.5</v>
      </c>
      <c r="E301" s="110">
        <v>0.5</v>
      </c>
      <c r="F301" s="110">
        <v>0.5</v>
      </c>
      <c r="G301" s="251"/>
      <c r="H301" s="106"/>
      <c r="I301" s="106"/>
      <c r="J301" s="252"/>
      <c r="K301" s="179"/>
      <c r="L301" s="179"/>
      <c r="M301" s="342">
        <v>0.5</v>
      </c>
      <c r="N301" s="250">
        <v>0.5</v>
      </c>
      <c r="O301" s="363"/>
      <c r="P301" s="110"/>
      <c r="Q301" s="110"/>
      <c r="R301" s="110"/>
      <c r="S301" s="379"/>
      <c r="T301" s="342"/>
      <c r="U301" s="110"/>
      <c r="V301" s="161"/>
      <c r="W301" s="379"/>
    </row>
    <row r="302" spans="1:23" ht="12.75">
      <c r="A302" s="410" t="s">
        <v>342</v>
      </c>
      <c r="B302" s="251"/>
      <c r="C302" s="110">
        <v>1</v>
      </c>
      <c r="D302" s="110">
        <v>1</v>
      </c>
      <c r="E302" s="110">
        <v>1</v>
      </c>
      <c r="F302" s="110">
        <v>1</v>
      </c>
      <c r="G302" s="110">
        <v>1</v>
      </c>
      <c r="H302" s="110">
        <v>1</v>
      </c>
      <c r="I302" s="110">
        <v>1</v>
      </c>
      <c r="J302" s="110">
        <v>1</v>
      </c>
      <c r="K302" s="110">
        <v>1</v>
      </c>
      <c r="L302" s="110">
        <v>1</v>
      </c>
      <c r="M302" s="342">
        <v>1</v>
      </c>
      <c r="N302" s="250">
        <v>1</v>
      </c>
      <c r="O302" s="363"/>
      <c r="P302" s="110"/>
      <c r="Q302" s="110"/>
      <c r="R302" s="110"/>
      <c r="S302" s="379"/>
      <c r="T302" s="342"/>
      <c r="U302" s="110"/>
      <c r="V302" s="161"/>
      <c r="W302" s="379"/>
    </row>
    <row r="303" spans="1:23" ht="12.75">
      <c r="A303" s="410" t="s">
        <v>656</v>
      </c>
      <c r="B303" s="251"/>
      <c r="C303" s="110">
        <v>1</v>
      </c>
      <c r="D303" s="110">
        <v>1</v>
      </c>
      <c r="E303" s="110">
        <v>1</v>
      </c>
      <c r="F303" s="110">
        <v>1</v>
      </c>
      <c r="G303" s="251"/>
      <c r="H303" s="106"/>
      <c r="I303" s="106"/>
      <c r="J303" s="252"/>
      <c r="K303" s="179"/>
      <c r="L303" s="179"/>
      <c r="M303" s="342">
        <v>1</v>
      </c>
      <c r="N303" s="250">
        <v>1</v>
      </c>
      <c r="O303" s="363"/>
      <c r="P303" s="110"/>
      <c r="Q303" s="110">
        <v>1.2</v>
      </c>
      <c r="R303" s="110">
        <v>1.2</v>
      </c>
      <c r="S303" s="379"/>
      <c r="T303" s="342">
        <v>1.2</v>
      </c>
      <c r="U303" s="110"/>
      <c r="V303" s="161"/>
      <c r="W303" s="379"/>
    </row>
    <row r="304" spans="1:23" ht="12.75">
      <c r="A304" s="411" t="s">
        <v>345</v>
      </c>
      <c r="B304" s="253"/>
      <c r="C304" s="121"/>
      <c r="D304" s="121"/>
      <c r="E304" s="121"/>
      <c r="F304" s="121"/>
      <c r="G304" s="253"/>
      <c r="H304" s="120"/>
      <c r="I304" s="120"/>
      <c r="J304" s="254"/>
      <c r="K304" s="458"/>
      <c r="L304" s="458"/>
      <c r="M304" s="343"/>
      <c r="N304" s="272"/>
      <c r="O304" s="387"/>
      <c r="P304" s="121"/>
      <c r="Q304" s="121"/>
      <c r="R304" s="121"/>
      <c r="S304" s="388"/>
      <c r="T304" s="343"/>
      <c r="U304" s="121"/>
      <c r="V304" s="164"/>
      <c r="W304" s="388"/>
    </row>
    <row r="305" spans="1:23" ht="12.75">
      <c r="A305" s="412"/>
      <c r="B305" s="273"/>
      <c r="C305" s="134"/>
      <c r="D305" s="134"/>
      <c r="E305" s="134"/>
      <c r="F305" s="134"/>
      <c r="G305" s="412" t="s">
        <v>113</v>
      </c>
      <c r="H305" s="42"/>
      <c r="I305" s="42"/>
      <c r="J305" s="314"/>
      <c r="K305" s="42"/>
      <c r="L305" s="42"/>
      <c r="M305" s="286"/>
      <c r="N305" s="279"/>
      <c r="O305" s="286"/>
      <c r="P305" s="134"/>
      <c r="Q305" s="134"/>
      <c r="R305" s="134"/>
      <c r="S305" s="279"/>
      <c r="T305" s="286"/>
      <c r="U305" s="134"/>
      <c r="V305" s="134"/>
      <c r="W305" s="268"/>
    </row>
    <row r="306" spans="1:23" ht="12.75">
      <c r="A306" s="433" t="s">
        <v>346</v>
      </c>
      <c r="B306" s="300"/>
      <c r="C306" s="109"/>
      <c r="D306" s="109"/>
      <c r="E306" s="109"/>
      <c r="F306" s="109"/>
      <c r="G306" s="300"/>
      <c r="H306" s="13"/>
      <c r="I306" s="13"/>
      <c r="J306" s="331"/>
      <c r="K306" s="462"/>
      <c r="L306" s="462"/>
      <c r="M306" s="363"/>
      <c r="N306" s="281"/>
      <c r="O306" s="373"/>
      <c r="P306" s="107"/>
      <c r="Q306" s="107"/>
      <c r="R306" s="107"/>
      <c r="S306" s="390"/>
      <c r="T306" s="340"/>
      <c r="U306" s="107"/>
      <c r="V306" s="165"/>
      <c r="W306" s="390"/>
    </row>
    <row r="307" spans="1:23" ht="12.75">
      <c r="A307" s="410" t="s">
        <v>347</v>
      </c>
      <c r="B307" s="251"/>
      <c r="C307" s="107">
        <v>0.3</v>
      </c>
      <c r="D307" s="107">
        <v>0.3</v>
      </c>
      <c r="E307" s="107">
        <v>0.3</v>
      </c>
      <c r="F307" s="107">
        <v>0.3</v>
      </c>
      <c r="G307" s="251"/>
      <c r="H307" s="106"/>
      <c r="I307" s="106"/>
      <c r="J307" s="252"/>
      <c r="K307" s="456"/>
      <c r="L307" s="456"/>
      <c r="M307" s="340">
        <v>0.3</v>
      </c>
      <c r="N307" s="248">
        <v>0.3</v>
      </c>
      <c r="O307" s="363"/>
      <c r="P307" s="110"/>
      <c r="Q307" s="110"/>
      <c r="R307" s="110"/>
      <c r="S307" s="379"/>
      <c r="T307" s="342"/>
      <c r="U307" s="110"/>
      <c r="V307" s="161"/>
      <c r="W307" s="379"/>
    </row>
    <row r="308" spans="1:23" ht="12.75">
      <c r="A308" s="410" t="s">
        <v>348</v>
      </c>
      <c r="B308" s="251"/>
      <c r="C308" s="110">
        <v>0.4</v>
      </c>
      <c r="D308" s="110">
        <v>0.4</v>
      </c>
      <c r="E308" s="110">
        <v>0.4</v>
      </c>
      <c r="F308" s="110">
        <v>0.4</v>
      </c>
      <c r="G308" s="251"/>
      <c r="H308" s="106"/>
      <c r="I308" s="106"/>
      <c r="J308" s="252"/>
      <c r="K308" s="179"/>
      <c r="L308" s="179"/>
      <c r="M308" s="342">
        <v>0.4</v>
      </c>
      <c r="N308" s="250">
        <v>0.4</v>
      </c>
      <c r="O308" s="363"/>
      <c r="P308" s="110"/>
      <c r="Q308" s="110"/>
      <c r="R308" s="110"/>
      <c r="S308" s="379"/>
      <c r="T308" s="342"/>
      <c r="U308" s="110"/>
      <c r="V308" s="161"/>
      <c r="W308" s="379"/>
    </row>
    <row r="309" spans="1:23" ht="12.75">
      <c r="A309" s="411" t="s">
        <v>494</v>
      </c>
      <c r="B309" s="253"/>
      <c r="C309" s="110">
        <v>0.4</v>
      </c>
      <c r="D309" s="110">
        <v>0.4</v>
      </c>
      <c r="E309" s="110">
        <v>0.4</v>
      </c>
      <c r="F309" s="110">
        <v>0.4</v>
      </c>
      <c r="G309" s="253"/>
      <c r="H309" s="120"/>
      <c r="I309" s="120"/>
      <c r="J309" s="254"/>
      <c r="K309" s="458"/>
      <c r="L309" s="458"/>
      <c r="M309" s="342">
        <v>0.4</v>
      </c>
      <c r="N309" s="250">
        <v>0.4</v>
      </c>
      <c r="O309" s="387"/>
      <c r="P309" s="121"/>
      <c r="Q309" s="121"/>
      <c r="R309" s="121"/>
      <c r="S309" s="388"/>
      <c r="T309" s="343"/>
      <c r="U309" s="121"/>
      <c r="V309" s="164"/>
      <c r="W309" s="388"/>
    </row>
    <row r="310" spans="1:23" ht="12.75">
      <c r="A310" s="412"/>
      <c r="B310" s="273"/>
      <c r="C310" s="134"/>
      <c r="D310" s="134"/>
      <c r="E310" s="134"/>
      <c r="F310" s="134"/>
      <c r="G310" s="412" t="s">
        <v>173</v>
      </c>
      <c r="H310" s="42"/>
      <c r="I310" s="42"/>
      <c r="J310" s="314"/>
      <c r="K310" s="42"/>
      <c r="L310" s="42"/>
      <c r="M310" s="286"/>
      <c r="N310" s="279"/>
      <c r="O310" s="286"/>
      <c r="P310" s="134"/>
      <c r="Q310" s="134"/>
      <c r="R310" s="134"/>
      <c r="S310" s="279"/>
      <c r="T310" s="286"/>
      <c r="U310" s="134"/>
      <c r="V310" s="134"/>
      <c r="W310" s="268"/>
    </row>
    <row r="311" spans="1:23" ht="12.75">
      <c r="A311" s="408" t="s">
        <v>351</v>
      </c>
      <c r="B311" s="247"/>
      <c r="C311" s="107"/>
      <c r="D311" s="107"/>
      <c r="E311" s="107"/>
      <c r="F311" s="107"/>
      <c r="G311" s="247"/>
      <c r="H311" s="117"/>
      <c r="I311" s="117"/>
      <c r="J311" s="312"/>
      <c r="K311" s="456"/>
      <c r="L311" s="456"/>
      <c r="M311" s="340"/>
      <c r="N311" s="248"/>
      <c r="O311" s="373"/>
      <c r="P311" s="107"/>
      <c r="Q311" s="107"/>
      <c r="R311" s="107"/>
      <c r="S311" s="390"/>
      <c r="T311" s="340"/>
      <c r="U311" s="107"/>
      <c r="V311" s="165"/>
      <c r="W311" s="390"/>
    </row>
    <row r="312" spans="1:23" ht="12.75">
      <c r="A312" s="410" t="s">
        <v>437</v>
      </c>
      <c r="B312" s="251"/>
      <c r="C312" s="110"/>
      <c r="D312" s="110"/>
      <c r="E312" s="110"/>
      <c r="F312" s="110"/>
      <c r="G312" s="251"/>
      <c r="H312" s="106"/>
      <c r="I312" s="106"/>
      <c r="J312" s="252"/>
      <c r="K312" s="179"/>
      <c r="L312" s="179"/>
      <c r="M312" s="342"/>
      <c r="N312" s="250"/>
      <c r="O312" s="363"/>
      <c r="P312" s="110"/>
      <c r="Q312" s="110"/>
      <c r="R312" s="110"/>
      <c r="S312" s="379"/>
      <c r="T312" s="342"/>
      <c r="U312" s="110"/>
      <c r="V312" s="161"/>
      <c r="W312" s="379"/>
    </row>
    <row r="313" spans="1:23" ht="12.75">
      <c r="A313" s="410" t="s">
        <v>438</v>
      </c>
      <c r="B313" s="251"/>
      <c r="C313" s="110"/>
      <c r="D313" s="110"/>
      <c r="E313" s="110"/>
      <c r="F313" s="110"/>
      <c r="G313" s="251"/>
      <c r="H313" s="106"/>
      <c r="I313" s="106"/>
      <c r="J313" s="252"/>
      <c r="K313" s="179"/>
      <c r="L313" s="179"/>
      <c r="M313" s="342"/>
      <c r="N313" s="250"/>
      <c r="O313" s="363"/>
      <c r="P313" s="110"/>
      <c r="Q313" s="110"/>
      <c r="R313" s="110"/>
      <c r="S313" s="379"/>
      <c r="T313" s="342">
        <v>3</v>
      </c>
      <c r="U313" s="110">
        <v>3</v>
      </c>
      <c r="V313" s="161">
        <v>3</v>
      </c>
      <c r="W313" s="379"/>
    </row>
    <row r="314" spans="1:23" ht="38.25">
      <c r="A314" s="434" t="s">
        <v>462</v>
      </c>
      <c r="B314" s="301"/>
      <c r="C314" s="121">
        <v>0.35</v>
      </c>
      <c r="D314" s="121">
        <v>0.35</v>
      </c>
      <c r="E314" s="121">
        <v>0.35</v>
      </c>
      <c r="F314" s="121">
        <v>0.35</v>
      </c>
      <c r="G314" s="301"/>
      <c r="H314" s="146"/>
      <c r="I314" s="146"/>
      <c r="J314" s="332"/>
      <c r="K314" s="471"/>
      <c r="L314" s="471"/>
      <c r="M314" s="343">
        <v>0.35</v>
      </c>
      <c r="N314" s="272">
        <v>0.35</v>
      </c>
      <c r="O314" s="387"/>
      <c r="P314" s="121"/>
      <c r="Q314" s="121"/>
      <c r="R314" s="121"/>
      <c r="S314" s="388"/>
      <c r="T314" s="343"/>
      <c r="U314" s="121"/>
      <c r="V314" s="164"/>
      <c r="W314" s="388"/>
    </row>
    <row r="315" spans="1:23" ht="12.75">
      <c r="A315" s="441"/>
      <c r="B315" s="273"/>
      <c r="C315" s="134"/>
      <c r="D315" s="134"/>
      <c r="E315" s="134"/>
      <c r="F315" s="134"/>
      <c r="G315" s="442" t="s">
        <v>174</v>
      </c>
      <c r="H315" s="42"/>
      <c r="I315" s="42"/>
      <c r="J315" s="314"/>
      <c r="K315" s="42"/>
      <c r="L315" s="42"/>
      <c r="M315" s="286"/>
      <c r="N315" s="279"/>
      <c r="O315" s="286"/>
      <c r="P315" s="134"/>
      <c r="Q315" s="134"/>
      <c r="R315" s="134"/>
      <c r="S315" s="279"/>
      <c r="T315" s="286"/>
      <c r="U315" s="134"/>
      <c r="V315" s="134"/>
      <c r="W315" s="268"/>
    </row>
    <row r="316" spans="1:23" ht="12.75">
      <c r="A316" s="408" t="s">
        <v>118</v>
      </c>
      <c r="B316" s="302"/>
      <c r="C316" s="147">
        <v>0.2</v>
      </c>
      <c r="D316" s="147">
        <v>0.2</v>
      </c>
      <c r="E316" s="147">
        <v>0.2</v>
      </c>
      <c r="F316" s="147">
        <v>0.2</v>
      </c>
      <c r="G316" s="302"/>
      <c r="H316" s="182"/>
      <c r="I316" s="182"/>
      <c r="J316" s="333"/>
      <c r="K316" s="210"/>
      <c r="L316" s="210"/>
      <c r="M316" s="367">
        <v>0.2</v>
      </c>
      <c r="N316" s="303">
        <v>0.2</v>
      </c>
      <c r="O316" s="367">
        <v>0.2</v>
      </c>
      <c r="P316" s="147">
        <v>0.2</v>
      </c>
      <c r="Q316" s="147">
        <v>0.2</v>
      </c>
      <c r="R316" s="147">
        <v>0.2</v>
      </c>
      <c r="S316" s="397"/>
      <c r="T316" s="367">
        <v>0.2</v>
      </c>
      <c r="U316" s="147">
        <v>0.2</v>
      </c>
      <c r="V316" s="147">
        <v>0.2</v>
      </c>
      <c r="W316" s="397"/>
    </row>
    <row r="317" spans="1:23" ht="12.75">
      <c r="A317" s="410" t="s">
        <v>120</v>
      </c>
      <c r="B317" s="291"/>
      <c r="C317" s="134"/>
      <c r="D317" s="134"/>
      <c r="E317" s="134"/>
      <c r="F317" s="134"/>
      <c r="G317" s="291"/>
      <c r="H317" s="179"/>
      <c r="I317" s="179"/>
      <c r="J317" s="334"/>
      <c r="K317" s="179"/>
      <c r="L317" s="179"/>
      <c r="M317" s="286"/>
      <c r="N317" s="279"/>
      <c r="O317" s="286"/>
      <c r="P317" s="134"/>
      <c r="Q317" s="134"/>
      <c r="R317" s="134"/>
      <c r="S317" s="279"/>
      <c r="T317" s="286"/>
      <c r="U317" s="134"/>
      <c r="V317" s="134"/>
      <c r="W317" s="268"/>
    </row>
    <row r="318" spans="1:23" ht="12.75">
      <c r="A318" s="410" t="s">
        <v>354</v>
      </c>
      <c r="B318" s="247"/>
      <c r="C318" s="107">
        <v>0.6</v>
      </c>
      <c r="D318" s="107">
        <v>0.6</v>
      </c>
      <c r="E318" s="107">
        <v>0.6</v>
      </c>
      <c r="F318" s="107">
        <v>0.6</v>
      </c>
      <c r="G318" s="247"/>
      <c r="H318" s="117"/>
      <c r="I318" s="117"/>
      <c r="J318" s="312"/>
      <c r="K318" s="456"/>
      <c r="L318" s="456"/>
      <c r="M318" s="340">
        <v>0.6</v>
      </c>
      <c r="N318" s="248">
        <v>0.6</v>
      </c>
      <c r="O318" s="340">
        <v>0.9</v>
      </c>
      <c r="P318" s="107">
        <v>0.9</v>
      </c>
      <c r="Q318" s="107">
        <v>0.9</v>
      </c>
      <c r="R318" s="107">
        <v>1.1</v>
      </c>
      <c r="S318" s="390"/>
      <c r="T318" s="340">
        <v>1</v>
      </c>
      <c r="U318" s="107">
        <v>1</v>
      </c>
      <c r="V318" s="165"/>
      <c r="W318" s="390"/>
    </row>
    <row r="319" spans="1:23" ht="12.75">
      <c r="A319" s="410" t="s">
        <v>355</v>
      </c>
      <c r="B319" s="253"/>
      <c r="C319" s="121">
        <v>1.9</v>
      </c>
      <c r="D319" s="121">
        <v>1.9</v>
      </c>
      <c r="E319" s="121">
        <v>1.9</v>
      </c>
      <c r="F319" s="121">
        <v>1.9</v>
      </c>
      <c r="G319" s="253"/>
      <c r="H319" s="120"/>
      <c r="I319" s="120"/>
      <c r="J319" s="254"/>
      <c r="K319" s="458"/>
      <c r="L319" s="458"/>
      <c r="M319" s="343">
        <v>1.9</v>
      </c>
      <c r="N319" s="272">
        <v>1.9</v>
      </c>
      <c r="O319" s="343">
        <v>1.9</v>
      </c>
      <c r="P319" s="121">
        <v>1.9</v>
      </c>
      <c r="Q319" s="121">
        <v>1.9</v>
      </c>
      <c r="R319" s="121">
        <v>1.9</v>
      </c>
      <c r="S319" s="388"/>
      <c r="T319" s="343">
        <v>1.9</v>
      </c>
      <c r="U319" s="121">
        <v>1.9</v>
      </c>
      <c r="V319" s="121">
        <v>1.9</v>
      </c>
      <c r="W319" s="388"/>
    </row>
    <row r="320" spans="1:23" ht="12.75">
      <c r="A320" s="410" t="s">
        <v>356</v>
      </c>
      <c r="B320" s="291"/>
      <c r="C320" s="134"/>
      <c r="D320" s="134"/>
      <c r="E320" s="134"/>
      <c r="F320" s="134"/>
      <c r="G320" s="291"/>
      <c r="H320" s="179"/>
      <c r="I320" s="179"/>
      <c r="J320" s="334"/>
      <c r="K320" s="179"/>
      <c r="L320" s="179"/>
      <c r="M320" s="286"/>
      <c r="N320" s="279"/>
      <c r="O320" s="286"/>
      <c r="P320" s="134"/>
      <c r="Q320" s="134"/>
      <c r="R320" s="134"/>
      <c r="S320" s="279"/>
      <c r="T320" s="286"/>
      <c r="U320" s="134"/>
      <c r="V320" s="134"/>
      <c r="W320" s="268"/>
    </row>
    <row r="321" spans="1:23" ht="12.75">
      <c r="A321" s="410" t="s">
        <v>496</v>
      </c>
      <c r="B321" s="247"/>
      <c r="C321" s="107">
        <v>0.3</v>
      </c>
      <c r="D321" s="107">
        <v>0.3</v>
      </c>
      <c r="E321" s="107">
        <v>0.3</v>
      </c>
      <c r="F321" s="107">
        <v>0.3</v>
      </c>
      <c r="G321" s="247"/>
      <c r="H321" s="117"/>
      <c r="I321" s="117"/>
      <c r="J321" s="312"/>
      <c r="K321" s="456"/>
      <c r="L321" s="456"/>
      <c r="M321" s="340">
        <v>0.3</v>
      </c>
      <c r="N321" s="248">
        <v>0.3</v>
      </c>
      <c r="O321" s="373"/>
      <c r="P321" s="107"/>
      <c r="Q321" s="107"/>
      <c r="R321" s="107"/>
      <c r="S321" s="390"/>
      <c r="T321" s="340"/>
      <c r="U321" s="107"/>
      <c r="V321" s="165"/>
      <c r="W321" s="390"/>
    </row>
    <row r="322" spans="1:23" ht="12.75">
      <c r="A322" s="410" t="s">
        <v>359</v>
      </c>
      <c r="B322" s="253"/>
      <c r="C322" s="121"/>
      <c r="D322" s="121"/>
      <c r="E322" s="121"/>
      <c r="F322" s="121"/>
      <c r="G322" s="253"/>
      <c r="H322" s="120"/>
      <c r="I322" s="120"/>
      <c r="J322" s="254"/>
      <c r="K322" s="458"/>
      <c r="L322" s="458"/>
      <c r="M322" s="343"/>
      <c r="N322" s="272"/>
      <c r="O322" s="387"/>
      <c r="P322" s="121"/>
      <c r="Q322" s="121">
        <v>0.3</v>
      </c>
      <c r="R322" s="121">
        <v>1.2</v>
      </c>
      <c r="S322" s="388"/>
      <c r="T322" s="343">
        <v>0.3</v>
      </c>
      <c r="U322" s="121"/>
      <c r="V322" s="164"/>
      <c r="W322" s="388"/>
    </row>
    <row r="323" spans="1:23" ht="12.75">
      <c r="A323" s="410" t="s">
        <v>358</v>
      </c>
      <c r="B323" s="286" t="s">
        <v>123</v>
      </c>
      <c r="C323" s="134"/>
      <c r="D323" s="134"/>
      <c r="E323" s="134"/>
      <c r="F323" s="134"/>
      <c r="G323" s="280"/>
      <c r="H323" s="169"/>
      <c r="I323" s="169"/>
      <c r="J323" s="243"/>
      <c r="K323" s="169"/>
      <c r="L323" s="169"/>
      <c r="M323" s="286"/>
      <c r="N323" s="279"/>
      <c r="O323" s="286"/>
      <c r="P323" s="134"/>
      <c r="Q323" s="134"/>
      <c r="R323" s="134"/>
      <c r="S323" s="279"/>
      <c r="T323" s="286"/>
      <c r="U323" s="134"/>
      <c r="V323" s="134"/>
      <c r="W323" s="279"/>
    </row>
    <row r="324" spans="1:23" ht="12.75">
      <c r="A324" s="410" t="s">
        <v>497</v>
      </c>
      <c r="B324" s="286" t="s">
        <v>123</v>
      </c>
      <c r="C324" s="134"/>
      <c r="D324" s="134"/>
      <c r="E324" s="134"/>
      <c r="F324" s="134"/>
      <c r="G324" s="280"/>
      <c r="H324" s="169"/>
      <c r="I324" s="169"/>
      <c r="J324" s="243"/>
      <c r="K324" s="169"/>
      <c r="L324" s="169"/>
      <c r="M324" s="286"/>
      <c r="N324" s="279"/>
      <c r="O324" s="286"/>
      <c r="P324" s="134"/>
      <c r="Q324" s="134"/>
      <c r="R324" s="134"/>
      <c r="S324" s="279"/>
      <c r="T324" s="286"/>
      <c r="U324" s="134"/>
      <c r="V324" s="134"/>
      <c r="W324" s="279"/>
    </row>
    <row r="325" spans="1:23" ht="12.75">
      <c r="A325" s="410" t="s">
        <v>361</v>
      </c>
      <c r="B325" s="302"/>
      <c r="C325" s="147">
        <v>0.9</v>
      </c>
      <c r="D325" s="147">
        <v>0.9</v>
      </c>
      <c r="E325" s="147">
        <v>0.9</v>
      </c>
      <c r="F325" s="147">
        <v>0.9</v>
      </c>
      <c r="G325" s="302"/>
      <c r="H325" s="182"/>
      <c r="I325" s="182"/>
      <c r="J325" s="333"/>
      <c r="K325" s="210"/>
      <c r="L325" s="210"/>
      <c r="M325" s="367">
        <v>0.9</v>
      </c>
      <c r="N325" s="303">
        <v>0.9</v>
      </c>
      <c r="O325" s="398">
        <v>1.1</v>
      </c>
      <c r="P325" s="149">
        <v>1.1</v>
      </c>
      <c r="Q325" s="149">
        <v>1.1</v>
      </c>
      <c r="R325" s="149">
        <v>1.1</v>
      </c>
      <c r="S325" s="397"/>
      <c r="T325" s="398">
        <v>1.1</v>
      </c>
      <c r="U325" s="149">
        <v>1.1</v>
      </c>
      <c r="V325" s="149">
        <v>1.1</v>
      </c>
      <c r="W325" s="397"/>
    </row>
    <row r="326" spans="1:23" ht="12.75">
      <c r="A326" s="410" t="s">
        <v>362</v>
      </c>
      <c r="B326" s="286" t="s">
        <v>124</v>
      </c>
      <c r="C326" s="134"/>
      <c r="D326" s="134"/>
      <c r="E326" s="134"/>
      <c r="F326" s="134"/>
      <c r="G326" s="280"/>
      <c r="H326" s="169"/>
      <c r="I326" s="169"/>
      <c r="J326" s="243"/>
      <c r="K326" s="169"/>
      <c r="L326" s="169"/>
      <c r="M326" s="286"/>
      <c r="N326" s="279"/>
      <c r="O326" s="286"/>
      <c r="P326" s="134"/>
      <c r="Q326" s="134"/>
      <c r="R326" s="134"/>
      <c r="S326" s="279"/>
      <c r="T326" s="286"/>
      <c r="U326" s="134"/>
      <c r="V326" s="134"/>
      <c r="W326" s="279"/>
    </row>
    <row r="327" spans="1:23" ht="12.75">
      <c r="A327" s="410" t="s">
        <v>363</v>
      </c>
      <c r="B327" s="304" t="s">
        <v>125</v>
      </c>
      <c r="C327" s="151"/>
      <c r="D327" s="151"/>
      <c r="E327" s="151"/>
      <c r="F327" s="151"/>
      <c r="G327" s="304"/>
      <c r="H327" s="205"/>
      <c r="I327" s="205"/>
      <c r="J327" s="335"/>
      <c r="K327" s="205"/>
      <c r="L327" s="205"/>
      <c r="M327" s="368"/>
      <c r="N327" s="305"/>
      <c r="O327" s="368"/>
      <c r="P327" s="151"/>
      <c r="Q327" s="151"/>
      <c r="R327" s="151"/>
      <c r="S327" s="305"/>
      <c r="T327" s="368"/>
      <c r="U327" s="151"/>
      <c r="V327" s="151"/>
      <c r="W327" s="305"/>
    </row>
    <row r="328" spans="1:23" ht="12.75">
      <c r="A328" s="410" t="s">
        <v>498</v>
      </c>
      <c r="B328" s="306" t="s">
        <v>126</v>
      </c>
      <c r="C328" s="137"/>
      <c r="D328" s="137"/>
      <c r="E328" s="137"/>
      <c r="F328" s="137"/>
      <c r="G328" s="354"/>
      <c r="H328" s="206"/>
      <c r="I328" s="206"/>
      <c r="J328" s="336"/>
      <c r="K328" s="206"/>
      <c r="L328" s="206"/>
      <c r="M328" s="306"/>
      <c r="N328" s="278"/>
      <c r="O328" s="306"/>
      <c r="P328" s="137"/>
      <c r="Q328" s="137"/>
      <c r="R328" s="137"/>
      <c r="S328" s="278"/>
      <c r="T328" s="306"/>
      <c r="U328" s="137"/>
      <c r="V328" s="137"/>
      <c r="W328" s="278"/>
    </row>
    <row r="329" spans="1:23" ht="12.75">
      <c r="A329" s="410" t="s">
        <v>365</v>
      </c>
      <c r="B329" s="286" t="s">
        <v>126</v>
      </c>
      <c r="C329" s="134"/>
      <c r="D329" s="134"/>
      <c r="E329" s="134"/>
      <c r="F329" s="134"/>
      <c r="G329" s="280"/>
      <c r="H329" s="169"/>
      <c r="I329" s="169"/>
      <c r="J329" s="243"/>
      <c r="K329" s="169"/>
      <c r="L329" s="169"/>
      <c r="M329" s="286"/>
      <c r="N329" s="279"/>
      <c r="O329" s="286"/>
      <c r="P329" s="134"/>
      <c r="Q329" s="134"/>
      <c r="R329" s="134"/>
      <c r="S329" s="279"/>
      <c r="T329" s="286"/>
      <c r="U329" s="134"/>
      <c r="V329" s="134"/>
      <c r="W329" s="279"/>
    </row>
    <row r="330" spans="1:23" ht="12.75">
      <c r="A330" s="410" t="s">
        <v>499</v>
      </c>
      <c r="B330" s="286" t="s">
        <v>189</v>
      </c>
      <c r="C330" s="134"/>
      <c r="D330" s="134"/>
      <c r="E330" s="134"/>
      <c r="F330" s="134"/>
      <c r="G330" s="280"/>
      <c r="H330" s="169"/>
      <c r="I330" s="169"/>
      <c r="J330" s="243"/>
      <c r="K330" s="169"/>
      <c r="L330" s="169"/>
      <c r="M330" s="286"/>
      <c r="N330" s="279"/>
      <c r="O330" s="286"/>
      <c r="P330" s="134"/>
      <c r="Q330" s="134"/>
      <c r="R330" s="134"/>
      <c r="S330" s="279"/>
      <c r="T330" s="286"/>
      <c r="U330" s="134"/>
      <c r="V330" s="134"/>
      <c r="W330" s="279"/>
    </row>
    <row r="331" spans="1:23" ht="12.75">
      <c r="A331" s="412"/>
      <c r="B331" s="273"/>
      <c r="C331" s="134"/>
      <c r="D331" s="134"/>
      <c r="E331" s="134"/>
      <c r="F331" s="134"/>
      <c r="G331" s="412" t="s">
        <v>190</v>
      </c>
      <c r="H331" s="42"/>
      <c r="I331" s="42"/>
      <c r="J331" s="314"/>
      <c r="K331" s="42"/>
      <c r="L331" s="42"/>
      <c r="M331" s="286"/>
      <c r="N331" s="279"/>
      <c r="O331" s="286"/>
      <c r="P331" s="134"/>
      <c r="Q331" s="134"/>
      <c r="R331" s="134"/>
      <c r="S331" s="279"/>
      <c r="T331" s="286"/>
      <c r="U331" s="134"/>
      <c r="V331" s="134"/>
      <c r="W331" s="268"/>
    </row>
    <row r="332" spans="1:23" ht="12.75">
      <c r="A332" s="408" t="s">
        <v>366</v>
      </c>
      <c r="B332" s="247"/>
      <c r="C332" s="107"/>
      <c r="D332" s="107"/>
      <c r="E332" s="107"/>
      <c r="F332" s="107"/>
      <c r="G332" s="247"/>
      <c r="H332" s="117"/>
      <c r="I332" s="117"/>
      <c r="J332" s="312"/>
      <c r="K332" s="456"/>
      <c r="L332" s="456"/>
      <c r="M332" s="340"/>
      <c r="N332" s="248"/>
      <c r="O332" s="373"/>
      <c r="P332" s="107"/>
      <c r="Q332" s="107"/>
      <c r="R332" s="107"/>
      <c r="S332" s="390"/>
      <c r="T332" s="340"/>
      <c r="U332" s="107"/>
      <c r="V332" s="165"/>
      <c r="W332" s="390"/>
    </row>
    <row r="333" spans="1:23" ht="12.75">
      <c r="A333" s="410" t="s">
        <v>458</v>
      </c>
      <c r="B333" s="251"/>
      <c r="C333" s="110"/>
      <c r="D333" s="110"/>
      <c r="E333" s="110"/>
      <c r="F333" s="110"/>
      <c r="G333" s="251"/>
      <c r="H333" s="106"/>
      <c r="I333" s="106"/>
      <c r="J333" s="252"/>
      <c r="K333" s="179"/>
      <c r="L333" s="179"/>
      <c r="M333" s="342"/>
      <c r="N333" s="250"/>
      <c r="O333" s="363"/>
      <c r="P333" s="110"/>
      <c r="Q333" s="110"/>
      <c r="R333" s="110"/>
      <c r="S333" s="379"/>
      <c r="T333" s="342"/>
      <c r="U333" s="110"/>
      <c r="V333" s="161"/>
      <c r="W333" s="379"/>
    </row>
    <row r="334" spans="1:23" ht="12.75">
      <c r="A334" s="410" t="s">
        <v>368</v>
      </c>
      <c r="B334" s="251"/>
      <c r="C334" s="110"/>
      <c r="D334" s="110"/>
      <c r="E334" s="110"/>
      <c r="F334" s="110"/>
      <c r="G334" s="251"/>
      <c r="H334" s="106"/>
      <c r="I334" s="106"/>
      <c r="J334" s="252"/>
      <c r="K334" s="179"/>
      <c r="L334" s="179"/>
      <c r="M334" s="342"/>
      <c r="N334" s="250"/>
      <c r="O334" s="363"/>
      <c r="P334" s="110"/>
      <c r="Q334" s="110"/>
      <c r="R334" s="110"/>
      <c r="S334" s="379"/>
      <c r="T334" s="342"/>
      <c r="U334" s="110"/>
      <c r="V334" s="161"/>
      <c r="W334" s="379"/>
    </row>
    <row r="335" spans="1:23" ht="12.75">
      <c r="A335" s="410" t="s">
        <v>369</v>
      </c>
      <c r="B335" s="251"/>
      <c r="C335" s="110"/>
      <c r="D335" s="110"/>
      <c r="E335" s="110"/>
      <c r="F335" s="110"/>
      <c r="G335" s="251"/>
      <c r="H335" s="106"/>
      <c r="I335" s="106"/>
      <c r="J335" s="252"/>
      <c r="K335" s="179"/>
      <c r="L335" s="179"/>
      <c r="M335" s="342"/>
      <c r="N335" s="250"/>
      <c r="O335" s="363"/>
      <c r="P335" s="110"/>
      <c r="Q335" s="110"/>
      <c r="R335" s="110"/>
      <c r="S335" s="379"/>
      <c r="T335" s="342"/>
      <c r="U335" s="110"/>
      <c r="V335" s="161"/>
      <c r="W335" s="379"/>
    </row>
    <row r="336" spans="1:23" ht="12.75">
      <c r="A336" s="410" t="s">
        <v>370</v>
      </c>
      <c r="B336" s="251"/>
      <c r="C336" s="110"/>
      <c r="D336" s="110"/>
      <c r="E336" s="110"/>
      <c r="F336" s="110"/>
      <c r="G336" s="251"/>
      <c r="H336" s="106"/>
      <c r="I336" s="106"/>
      <c r="J336" s="252"/>
      <c r="K336" s="179"/>
      <c r="L336" s="179"/>
      <c r="M336" s="342"/>
      <c r="N336" s="250"/>
      <c r="O336" s="363"/>
      <c r="P336" s="110"/>
      <c r="Q336" s="110"/>
      <c r="R336" s="110"/>
      <c r="S336" s="379"/>
      <c r="T336" s="342"/>
      <c r="U336" s="110"/>
      <c r="V336" s="161"/>
      <c r="W336" s="379"/>
    </row>
    <row r="337" spans="1:23" ht="12.75">
      <c r="A337" s="410" t="s">
        <v>371</v>
      </c>
      <c r="B337" s="251"/>
      <c r="C337" s="110"/>
      <c r="D337" s="110"/>
      <c r="E337" s="110"/>
      <c r="F337" s="110"/>
      <c r="G337" s="251"/>
      <c r="H337" s="106"/>
      <c r="I337" s="106"/>
      <c r="J337" s="252"/>
      <c r="K337" s="179"/>
      <c r="L337" s="179"/>
      <c r="M337" s="342"/>
      <c r="N337" s="250"/>
      <c r="O337" s="363"/>
      <c r="P337" s="110"/>
      <c r="Q337" s="110"/>
      <c r="R337" s="110"/>
      <c r="S337" s="379"/>
      <c r="T337" s="342"/>
      <c r="U337" s="110"/>
      <c r="V337" s="161"/>
      <c r="W337" s="379"/>
    </row>
    <row r="338" spans="1:23" ht="12.75">
      <c r="A338" s="410" t="s">
        <v>372</v>
      </c>
      <c r="B338" s="251"/>
      <c r="C338" s="110"/>
      <c r="D338" s="110"/>
      <c r="E338" s="110"/>
      <c r="F338" s="110"/>
      <c r="G338" s="251"/>
      <c r="H338" s="106"/>
      <c r="I338" s="106"/>
      <c r="J338" s="252"/>
      <c r="K338" s="179"/>
      <c r="L338" s="179"/>
      <c r="M338" s="342"/>
      <c r="N338" s="250"/>
      <c r="O338" s="363"/>
      <c r="P338" s="110"/>
      <c r="Q338" s="110"/>
      <c r="R338" s="110"/>
      <c r="S338" s="379"/>
      <c r="T338" s="342"/>
      <c r="U338" s="110"/>
      <c r="V338" s="161"/>
      <c r="W338" s="379"/>
    </row>
    <row r="339" spans="1:23" ht="12.75">
      <c r="A339" s="410" t="s">
        <v>373</v>
      </c>
      <c r="B339" s="251"/>
      <c r="C339" s="110"/>
      <c r="D339" s="110"/>
      <c r="E339" s="110"/>
      <c r="F339" s="110"/>
      <c r="G339" s="251"/>
      <c r="H339" s="106"/>
      <c r="I339" s="106"/>
      <c r="J339" s="252"/>
      <c r="K339" s="179"/>
      <c r="L339" s="179"/>
      <c r="M339" s="342"/>
      <c r="N339" s="250"/>
      <c r="O339" s="363"/>
      <c r="P339" s="110"/>
      <c r="Q339" s="110"/>
      <c r="R339" s="110"/>
      <c r="S339" s="379"/>
      <c r="T339" s="342"/>
      <c r="U339" s="110"/>
      <c r="V339" s="161"/>
      <c r="W339" s="379"/>
    </row>
    <row r="340" spans="1:23" ht="12.75">
      <c r="A340" s="410" t="s">
        <v>175</v>
      </c>
      <c r="B340" s="251"/>
      <c r="C340" s="110"/>
      <c r="D340" s="110"/>
      <c r="E340" s="110"/>
      <c r="F340" s="110"/>
      <c r="G340" s="251"/>
      <c r="H340" s="106"/>
      <c r="I340" s="106"/>
      <c r="J340" s="252"/>
      <c r="K340" s="179"/>
      <c r="L340" s="179"/>
      <c r="M340" s="342"/>
      <c r="N340" s="250"/>
      <c r="O340" s="363"/>
      <c r="P340" s="110"/>
      <c r="Q340" s="110"/>
      <c r="R340" s="110"/>
      <c r="S340" s="379"/>
      <c r="T340" s="342"/>
      <c r="U340" s="110"/>
      <c r="V340" s="161"/>
      <c r="W340" s="379"/>
    </row>
    <row r="341" spans="1:23" ht="12.75">
      <c r="A341" s="410" t="s">
        <v>466</v>
      </c>
      <c r="B341" s="251"/>
      <c r="C341" s="110"/>
      <c r="D341" s="110"/>
      <c r="E341" s="110"/>
      <c r="F341" s="110"/>
      <c r="G341" s="251"/>
      <c r="H341" s="106"/>
      <c r="I341" s="106"/>
      <c r="J341" s="252"/>
      <c r="K341" s="179"/>
      <c r="L341" s="179"/>
      <c r="M341" s="342"/>
      <c r="N341" s="250"/>
      <c r="O341" s="363"/>
      <c r="P341" s="110"/>
      <c r="Q341" s="110"/>
      <c r="R341" s="110"/>
      <c r="S341" s="379"/>
      <c r="T341" s="342">
        <v>0.22</v>
      </c>
      <c r="U341" s="110">
        <v>0.22</v>
      </c>
      <c r="V341" s="161">
        <v>0.22</v>
      </c>
      <c r="W341" s="379"/>
    </row>
    <row r="342" spans="1:23" ht="12.75">
      <c r="A342" s="410" t="s">
        <v>376</v>
      </c>
      <c r="B342" s="251"/>
      <c r="C342" s="110" t="s">
        <v>176</v>
      </c>
      <c r="D342" s="110" t="s">
        <v>176</v>
      </c>
      <c r="E342" s="110" t="s">
        <v>176</v>
      </c>
      <c r="F342" s="110" t="s">
        <v>176</v>
      </c>
      <c r="G342" s="251"/>
      <c r="H342" s="106"/>
      <c r="I342" s="106"/>
      <c r="J342" s="252"/>
      <c r="K342" s="179"/>
      <c r="L342" s="179"/>
      <c r="M342" s="342" t="s">
        <v>176</v>
      </c>
      <c r="N342" s="250" t="s">
        <v>176</v>
      </c>
      <c r="O342" s="363"/>
      <c r="P342" s="110"/>
      <c r="Q342" s="110"/>
      <c r="R342" s="110"/>
      <c r="S342" s="379"/>
      <c r="T342" s="342"/>
      <c r="U342" s="110"/>
      <c r="V342" s="161"/>
      <c r="W342" s="379"/>
    </row>
    <row r="343" spans="1:23" ht="12.75">
      <c r="A343" s="410" t="s">
        <v>377</v>
      </c>
      <c r="B343" s="251"/>
      <c r="C343" s="110">
        <v>0.2</v>
      </c>
      <c r="D343" s="110">
        <v>0.2</v>
      </c>
      <c r="E343" s="110">
        <v>0.2</v>
      </c>
      <c r="F343" s="110">
        <v>0.2</v>
      </c>
      <c r="G343" s="251"/>
      <c r="H343" s="106"/>
      <c r="I343" s="106"/>
      <c r="J343" s="252"/>
      <c r="K343" s="179"/>
      <c r="L343" s="179"/>
      <c r="M343" s="342">
        <v>0.2</v>
      </c>
      <c r="N343" s="250">
        <v>0.2</v>
      </c>
      <c r="O343" s="363"/>
      <c r="P343" s="110"/>
      <c r="Q343" s="110"/>
      <c r="R343" s="110"/>
      <c r="S343" s="379"/>
      <c r="T343" s="342"/>
      <c r="U343" s="110"/>
      <c r="V343" s="161"/>
      <c r="W343" s="379"/>
    </row>
    <row r="344" spans="1:23" ht="12.75">
      <c r="A344" s="410" t="s">
        <v>439</v>
      </c>
      <c r="B344" s="251"/>
      <c r="C344" s="110">
        <v>0.2</v>
      </c>
      <c r="D344" s="110">
        <v>0.2</v>
      </c>
      <c r="E344" s="110">
        <v>0.2</v>
      </c>
      <c r="F344" s="110">
        <v>0.2</v>
      </c>
      <c r="G344" s="251"/>
      <c r="H344" s="106"/>
      <c r="I344" s="106"/>
      <c r="J344" s="252"/>
      <c r="K344" s="179"/>
      <c r="L344" s="179"/>
      <c r="M344" s="342">
        <v>0.2</v>
      </c>
      <c r="N344" s="250">
        <v>0.2</v>
      </c>
      <c r="O344" s="363"/>
      <c r="P344" s="110"/>
      <c r="Q344" s="110"/>
      <c r="R344" s="110"/>
      <c r="S344" s="379"/>
      <c r="T344" s="342"/>
      <c r="U344" s="110"/>
      <c r="V344" s="161"/>
      <c r="W344" s="379"/>
    </row>
    <row r="345" spans="1:23" ht="12.75">
      <c r="A345" s="411" t="s">
        <v>440</v>
      </c>
      <c r="B345" s="253"/>
      <c r="C345" s="121">
        <v>0.2</v>
      </c>
      <c r="D345" s="121">
        <v>0.2</v>
      </c>
      <c r="E345" s="121">
        <v>0.2</v>
      </c>
      <c r="F345" s="121">
        <v>0.2</v>
      </c>
      <c r="G345" s="253"/>
      <c r="H345" s="120"/>
      <c r="I345" s="120"/>
      <c r="J345" s="254"/>
      <c r="K345" s="458"/>
      <c r="L345" s="458"/>
      <c r="M345" s="343">
        <v>0.2</v>
      </c>
      <c r="N345" s="272">
        <v>0.2</v>
      </c>
      <c r="O345" s="387"/>
      <c r="P345" s="121"/>
      <c r="Q345" s="121"/>
      <c r="R345" s="121"/>
      <c r="S345" s="388"/>
      <c r="T345" s="343"/>
      <c r="U345" s="121"/>
      <c r="V345" s="164"/>
      <c r="W345" s="388"/>
    </row>
    <row r="346" spans="1:23" ht="12.75">
      <c r="A346" s="441"/>
      <c r="B346" s="273"/>
      <c r="C346" s="134"/>
      <c r="D346" s="134"/>
      <c r="E346" s="134"/>
      <c r="F346" s="134"/>
      <c r="G346" s="442" t="s">
        <v>128</v>
      </c>
      <c r="H346" s="42"/>
      <c r="I346" s="42"/>
      <c r="J346" s="314"/>
      <c r="K346" s="42"/>
      <c r="L346" s="42"/>
      <c r="M346" s="286"/>
      <c r="N346" s="279"/>
      <c r="O346" s="286"/>
      <c r="P346" s="134"/>
      <c r="Q346" s="134"/>
      <c r="R346" s="134"/>
      <c r="S346" s="279"/>
      <c r="T346" s="286"/>
      <c r="U346" s="134"/>
      <c r="V346" s="134"/>
      <c r="W346" s="268"/>
    </row>
    <row r="347" spans="1:23" ht="12.75">
      <c r="A347" s="408" t="s">
        <v>463</v>
      </c>
      <c r="B347" s="247"/>
      <c r="C347" s="107">
        <v>1.5</v>
      </c>
      <c r="D347" s="107">
        <v>1.5</v>
      </c>
      <c r="E347" s="107">
        <v>1.5</v>
      </c>
      <c r="F347" s="107">
        <v>1.5</v>
      </c>
      <c r="G347" s="247"/>
      <c r="H347" s="117"/>
      <c r="I347" s="117"/>
      <c r="J347" s="312"/>
      <c r="K347" s="456"/>
      <c r="L347" s="456"/>
      <c r="M347" s="340">
        <v>1.5</v>
      </c>
      <c r="N347" s="248">
        <v>1.5</v>
      </c>
      <c r="O347" s="373"/>
      <c r="P347" s="107"/>
      <c r="Q347" s="107"/>
      <c r="R347" s="107"/>
      <c r="S347" s="390"/>
      <c r="T347" s="340"/>
      <c r="U347" s="107"/>
      <c r="V347" s="165"/>
      <c r="W347" s="390"/>
    </row>
    <row r="348" spans="1:23" ht="12.75">
      <c r="A348" s="410" t="s">
        <v>381</v>
      </c>
      <c r="B348" s="247"/>
      <c r="C348" s="110">
        <v>0.4</v>
      </c>
      <c r="D348" s="110">
        <v>0.4</v>
      </c>
      <c r="E348" s="110">
        <v>0.4</v>
      </c>
      <c r="F348" s="110">
        <v>0.4</v>
      </c>
      <c r="G348" s="247"/>
      <c r="H348" s="117"/>
      <c r="I348" s="117"/>
      <c r="J348" s="312"/>
      <c r="K348" s="456"/>
      <c r="L348" s="456"/>
      <c r="M348" s="342">
        <v>0.4</v>
      </c>
      <c r="N348" s="250">
        <v>0.4</v>
      </c>
      <c r="O348" s="373"/>
      <c r="P348" s="107"/>
      <c r="Q348" s="107"/>
      <c r="R348" s="107"/>
      <c r="S348" s="390"/>
      <c r="T348" s="340"/>
      <c r="U348" s="107"/>
      <c r="V348" s="165"/>
      <c r="W348" s="390"/>
    </row>
    <row r="349" spans="1:23" ht="12.75">
      <c r="A349" s="410" t="s">
        <v>465</v>
      </c>
      <c r="B349" s="247"/>
      <c r="C349" s="107">
        <v>1.6</v>
      </c>
      <c r="D349" s="107">
        <v>1.6</v>
      </c>
      <c r="E349" s="107">
        <v>1.6</v>
      </c>
      <c r="F349" s="107">
        <v>1.6</v>
      </c>
      <c r="G349" s="247"/>
      <c r="H349" s="117"/>
      <c r="I349" s="117"/>
      <c r="J349" s="312"/>
      <c r="K349" s="456"/>
      <c r="L349" s="456"/>
      <c r="M349" s="340">
        <v>1.6</v>
      </c>
      <c r="N349" s="248">
        <v>1.6</v>
      </c>
      <c r="O349" s="373"/>
      <c r="P349" s="107"/>
      <c r="Q349" s="107"/>
      <c r="R349" s="107"/>
      <c r="S349" s="390"/>
      <c r="T349" s="340"/>
      <c r="U349" s="107"/>
      <c r="V349" s="165"/>
      <c r="W349" s="390"/>
    </row>
    <row r="350" spans="1:23" ht="12.75">
      <c r="A350" s="410" t="s">
        <v>382</v>
      </c>
      <c r="B350" s="251"/>
      <c r="C350" s="110">
        <v>1.2</v>
      </c>
      <c r="D350" s="110">
        <v>1.2</v>
      </c>
      <c r="E350" s="110">
        <v>1.2</v>
      </c>
      <c r="F350" s="110">
        <v>1.2</v>
      </c>
      <c r="G350" s="251"/>
      <c r="H350" s="106"/>
      <c r="I350" s="106"/>
      <c r="J350" s="252"/>
      <c r="K350" s="179"/>
      <c r="L350" s="179"/>
      <c r="M350" s="342">
        <v>1.2</v>
      </c>
      <c r="N350" s="250">
        <v>1.2</v>
      </c>
      <c r="O350" s="363"/>
      <c r="P350" s="110"/>
      <c r="Q350" s="110"/>
      <c r="R350" s="110"/>
      <c r="S350" s="379"/>
      <c r="T350" s="342"/>
      <c r="U350" s="110"/>
      <c r="V350" s="161"/>
      <c r="W350" s="379"/>
    </row>
    <row r="351" spans="1:23" ht="12.75">
      <c r="A351" s="410" t="s">
        <v>467</v>
      </c>
      <c r="B351" s="251"/>
      <c r="C351" s="110">
        <v>0.2</v>
      </c>
      <c r="D351" s="110">
        <v>0.2</v>
      </c>
      <c r="E351" s="110">
        <v>0.2</v>
      </c>
      <c r="F351" s="110">
        <v>0.2</v>
      </c>
      <c r="G351" s="251"/>
      <c r="H351" s="106"/>
      <c r="I351" s="106"/>
      <c r="J351" s="252"/>
      <c r="K351" s="179"/>
      <c r="L351" s="179"/>
      <c r="M351" s="342">
        <v>0.2</v>
      </c>
      <c r="N351" s="250">
        <v>0.2</v>
      </c>
      <c r="O351" s="363"/>
      <c r="P351" s="110"/>
      <c r="Q351" s="110"/>
      <c r="R351" s="110"/>
      <c r="S351" s="379"/>
      <c r="T351" s="342"/>
      <c r="U351" s="110"/>
      <c r="V351" s="161"/>
      <c r="W351" s="379"/>
    </row>
    <row r="352" spans="1:23" ht="12.75">
      <c r="A352" s="410" t="s">
        <v>383</v>
      </c>
      <c r="B352" s="253"/>
      <c r="C352" s="121">
        <v>0.8</v>
      </c>
      <c r="D352" s="121">
        <v>0.8</v>
      </c>
      <c r="E352" s="121">
        <v>0.8</v>
      </c>
      <c r="F352" s="121">
        <v>0.8</v>
      </c>
      <c r="G352" s="251"/>
      <c r="H352" s="106"/>
      <c r="I352" s="106"/>
      <c r="J352" s="252"/>
      <c r="K352" s="458"/>
      <c r="L352" s="458"/>
      <c r="M352" s="343">
        <v>0.8</v>
      </c>
      <c r="N352" s="272">
        <v>0.8</v>
      </c>
      <c r="O352" s="343"/>
      <c r="P352" s="121"/>
      <c r="Q352" s="121"/>
      <c r="R352" s="121"/>
      <c r="S352" s="388"/>
      <c r="T352" s="343"/>
      <c r="U352" s="121"/>
      <c r="V352" s="164"/>
      <c r="W352" s="388"/>
    </row>
    <row r="353" spans="1:23" ht="12.75">
      <c r="A353" s="410" t="s">
        <v>384</v>
      </c>
      <c r="B353" s="251"/>
      <c r="C353" s="110"/>
      <c r="D353" s="110"/>
      <c r="E353" s="110"/>
      <c r="F353" s="110"/>
      <c r="G353" s="253"/>
      <c r="H353" s="120"/>
      <c r="I353" s="120"/>
      <c r="J353" s="254"/>
      <c r="K353" s="458"/>
      <c r="L353" s="458"/>
      <c r="M353" s="342"/>
      <c r="N353" s="250"/>
      <c r="O353" s="363"/>
      <c r="P353" s="110"/>
      <c r="Q353" s="110"/>
      <c r="R353" s="110"/>
      <c r="S353" s="379"/>
      <c r="T353" s="342"/>
      <c r="U353" s="110"/>
      <c r="V353" s="161"/>
      <c r="W353" s="379"/>
    </row>
    <row r="354" spans="1:23" ht="12.75">
      <c r="A354" s="410" t="s">
        <v>385</v>
      </c>
      <c r="B354" s="251"/>
      <c r="C354" s="110"/>
      <c r="D354" s="110"/>
      <c r="E354" s="110"/>
      <c r="F354" s="110"/>
      <c r="G354" s="251"/>
      <c r="H354" s="106"/>
      <c r="I354" s="106"/>
      <c r="J354" s="252"/>
      <c r="K354" s="179"/>
      <c r="L354" s="179"/>
      <c r="M354" s="342"/>
      <c r="N354" s="250"/>
      <c r="O354" s="363"/>
      <c r="P354" s="110"/>
      <c r="Q354" s="110"/>
      <c r="R354" s="110"/>
      <c r="S354" s="379"/>
      <c r="T354" s="342"/>
      <c r="U354" s="110"/>
      <c r="V354" s="161"/>
      <c r="W354" s="379"/>
    </row>
    <row r="355" spans="1:23" ht="12.75">
      <c r="A355" s="410" t="s">
        <v>386</v>
      </c>
      <c r="B355" s="251"/>
      <c r="C355" s="110"/>
      <c r="D355" s="110"/>
      <c r="E355" s="110"/>
      <c r="F355" s="110"/>
      <c r="G355" s="251"/>
      <c r="H355" s="106"/>
      <c r="I355" s="106"/>
      <c r="J355" s="252"/>
      <c r="K355" s="179"/>
      <c r="L355" s="179"/>
      <c r="M355" s="342"/>
      <c r="N355" s="250"/>
      <c r="O355" s="363"/>
      <c r="P355" s="110"/>
      <c r="Q355" s="110"/>
      <c r="R355" s="110"/>
      <c r="S355" s="379"/>
      <c r="T355" s="342"/>
      <c r="U355" s="110"/>
      <c r="V355" s="161"/>
      <c r="W355" s="379"/>
    </row>
    <row r="356" spans="1:23" ht="12.75">
      <c r="A356" s="410" t="s">
        <v>387</v>
      </c>
      <c r="B356" s="251"/>
      <c r="C356" s="110"/>
      <c r="D356" s="110"/>
      <c r="E356" s="110"/>
      <c r="F356" s="110"/>
      <c r="G356" s="251"/>
      <c r="H356" s="106"/>
      <c r="I356" s="106"/>
      <c r="J356" s="252"/>
      <c r="K356" s="179"/>
      <c r="L356" s="179"/>
      <c r="M356" s="342"/>
      <c r="N356" s="250"/>
      <c r="O356" s="363"/>
      <c r="P356" s="110"/>
      <c r="Q356" s="110"/>
      <c r="R356" s="110"/>
      <c r="S356" s="379"/>
      <c r="T356" s="342"/>
      <c r="U356" s="110"/>
      <c r="V356" s="161"/>
      <c r="W356" s="379"/>
    </row>
    <row r="357" spans="1:23" ht="12.75">
      <c r="A357" s="410" t="s">
        <v>130</v>
      </c>
      <c r="B357" s="251"/>
      <c r="C357" s="116"/>
      <c r="D357" s="116"/>
      <c r="E357" s="116"/>
      <c r="F357" s="116"/>
      <c r="G357" s="251"/>
      <c r="H357" s="106"/>
      <c r="I357" s="106"/>
      <c r="J357" s="252"/>
      <c r="K357" s="179"/>
      <c r="L357" s="179"/>
      <c r="M357" s="360"/>
      <c r="N357" s="268"/>
      <c r="O357" s="363"/>
      <c r="P357" s="110"/>
      <c r="Q357" s="110"/>
      <c r="R357" s="110"/>
      <c r="S357" s="379"/>
      <c r="T357" s="342"/>
      <c r="U357" s="110"/>
      <c r="V357" s="161"/>
      <c r="W357" s="379"/>
    </row>
    <row r="358" spans="1:23" ht="12.75">
      <c r="A358" s="441"/>
      <c r="B358" s="273"/>
      <c r="C358" s="169"/>
      <c r="D358" s="169"/>
      <c r="E358" s="169"/>
      <c r="F358" s="169"/>
      <c r="G358" s="442" t="s">
        <v>131</v>
      </c>
      <c r="H358" s="42"/>
      <c r="I358" s="42"/>
      <c r="J358" s="314"/>
      <c r="K358" s="42"/>
      <c r="L358" s="42"/>
      <c r="M358" s="280"/>
      <c r="N358" s="243"/>
      <c r="O358" s="286"/>
      <c r="P358" s="134"/>
      <c r="Q358" s="134"/>
      <c r="R358" s="134"/>
      <c r="S358" s="279"/>
      <c r="T358" s="286"/>
      <c r="U358" s="134"/>
      <c r="V358" s="134"/>
      <c r="W358" s="279"/>
    </row>
    <row r="359" spans="1:23" ht="12.75">
      <c r="A359" s="433" t="s">
        <v>388</v>
      </c>
      <c r="B359" s="300"/>
      <c r="C359" s="110"/>
      <c r="D359" s="110"/>
      <c r="E359" s="110"/>
      <c r="F359" s="110"/>
      <c r="G359" s="300"/>
      <c r="H359" s="13"/>
      <c r="I359" s="13"/>
      <c r="J359" s="331"/>
      <c r="K359" s="462"/>
      <c r="L359" s="462"/>
      <c r="M359" s="342"/>
      <c r="N359" s="250"/>
      <c r="O359" s="373"/>
      <c r="P359" s="107"/>
      <c r="Q359" s="107"/>
      <c r="R359" s="107"/>
      <c r="S359" s="390"/>
      <c r="T359" s="340"/>
      <c r="U359" s="107"/>
      <c r="V359" s="165"/>
      <c r="W359" s="390"/>
    </row>
    <row r="360" spans="1:23" ht="12.75">
      <c r="A360" s="419" t="s">
        <v>389</v>
      </c>
      <c r="B360" s="271"/>
      <c r="C360" s="110"/>
      <c r="D360" s="110"/>
      <c r="E360" s="110"/>
      <c r="F360" s="110"/>
      <c r="G360" s="271"/>
      <c r="H360" s="2"/>
      <c r="I360" s="2"/>
      <c r="J360" s="313"/>
      <c r="K360" s="457"/>
      <c r="L360" s="457"/>
      <c r="M360" s="342"/>
      <c r="N360" s="250"/>
      <c r="O360" s="363"/>
      <c r="P360" s="110"/>
      <c r="Q360" s="110"/>
      <c r="R360" s="110"/>
      <c r="S360" s="379"/>
      <c r="T360" s="342"/>
      <c r="U360" s="110"/>
      <c r="V360" s="161"/>
      <c r="W360" s="379"/>
    </row>
    <row r="361" spans="1:23" ht="12.75">
      <c r="A361" s="410" t="s">
        <v>453</v>
      </c>
      <c r="B361" s="251"/>
      <c r="C361" s="110"/>
      <c r="D361" s="110"/>
      <c r="E361" s="110"/>
      <c r="F361" s="110"/>
      <c r="G361" s="251"/>
      <c r="H361" s="106"/>
      <c r="I361" s="106"/>
      <c r="J361" s="252"/>
      <c r="K361" s="179"/>
      <c r="L361" s="179"/>
      <c r="M361" s="342"/>
      <c r="N361" s="250"/>
      <c r="O361" s="363"/>
      <c r="P361" s="110"/>
      <c r="Q361" s="110"/>
      <c r="R361" s="110"/>
      <c r="S361" s="379"/>
      <c r="T361" s="342"/>
      <c r="U361" s="110"/>
      <c r="V361" s="161"/>
      <c r="W361" s="379"/>
    </row>
    <row r="362" spans="1:23" ht="12.75">
      <c r="A362" s="410" t="s">
        <v>390</v>
      </c>
      <c r="B362" s="251"/>
      <c r="C362" s="110">
        <v>5.5</v>
      </c>
      <c r="D362" s="110">
        <v>5.5</v>
      </c>
      <c r="E362" s="110">
        <v>5.5</v>
      </c>
      <c r="F362" s="110">
        <v>5.5</v>
      </c>
      <c r="G362" s="251"/>
      <c r="H362" s="106"/>
      <c r="I362" s="106"/>
      <c r="J362" s="252"/>
      <c r="K362" s="179"/>
      <c r="L362" s="179"/>
      <c r="M362" s="342">
        <v>5.5</v>
      </c>
      <c r="N362" s="250">
        <v>5.5</v>
      </c>
      <c r="O362" s="363">
        <v>6</v>
      </c>
      <c r="P362" s="109">
        <v>6</v>
      </c>
      <c r="Q362" s="109">
        <v>6</v>
      </c>
      <c r="R362" s="109">
        <v>6</v>
      </c>
      <c r="S362" s="379"/>
      <c r="T362" s="363">
        <v>6</v>
      </c>
      <c r="U362" s="109">
        <v>6</v>
      </c>
      <c r="V362" s="166"/>
      <c r="W362" s="379"/>
    </row>
    <row r="363" spans="1:23" ht="12.75">
      <c r="A363" s="410" t="s">
        <v>391</v>
      </c>
      <c r="B363" s="251"/>
      <c r="C363" s="110">
        <v>6.5</v>
      </c>
      <c r="D363" s="110">
        <v>6.5</v>
      </c>
      <c r="E363" s="110">
        <v>6.5</v>
      </c>
      <c r="F363" s="110">
        <v>6.5</v>
      </c>
      <c r="G363" s="251"/>
      <c r="H363" s="106"/>
      <c r="I363" s="106"/>
      <c r="J363" s="252"/>
      <c r="K363" s="179"/>
      <c r="L363" s="179"/>
      <c r="M363" s="342">
        <v>6.5</v>
      </c>
      <c r="N363" s="250">
        <v>6.5</v>
      </c>
      <c r="O363" s="363">
        <v>8</v>
      </c>
      <c r="P363" s="109">
        <v>8</v>
      </c>
      <c r="Q363" s="109">
        <v>8</v>
      </c>
      <c r="R363" s="109">
        <v>8</v>
      </c>
      <c r="S363" s="379"/>
      <c r="T363" s="363">
        <v>8</v>
      </c>
      <c r="U363" s="109">
        <v>8</v>
      </c>
      <c r="V363" s="166"/>
      <c r="W363" s="379"/>
    </row>
    <row r="364" spans="1:23" ht="12.75">
      <c r="A364" s="410" t="s">
        <v>392</v>
      </c>
      <c r="B364" s="251"/>
      <c r="C364" s="110">
        <v>0.9</v>
      </c>
      <c r="D364" s="110">
        <v>0.9</v>
      </c>
      <c r="E364" s="110">
        <v>0.9</v>
      </c>
      <c r="F364" s="110">
        <v>0.9</v>
      </c>
      <c r="G364" s="251"/>
      <c r="H364" s="106"/>
      <c r="I364" s="106"/>
      <c r="J364" s="252"/>
      <c r="K364" s="179"/>
      <c r="L364" s="179"/>
      <c r="M364" s="342">
        <v>0.9</v>
      </c>
      <c r="N364" s="250">
        <v>0.9</v>
      </c>
      <c r="O364" s="363"/>
      <c r="P364" s="110"/>
      <c r="Q364" s="110"/>
      <c r="R364" s="110"/>
      <c r="S364" s="379"/>
      <c r="T364" s="342"/>
      <c r="U364" s="110"/>
      <c r="V364" s="161"/>
      <c r="W364" s="379"/>
    </row>
    <row r="365" spans="1:23" ht="12.75">
      <c r="A365" s="410" t="s">
        <v>393</v>
      </c>
      <c r="B365" s="251"/>
      <c r="C365" s="110">
        <v>0.9</v>
      </c>
      <c r="D365" s="110">
        <v>0.9</v>
      </c>
      <c r="E365" s="110">
        <v>0.9</v>
      </c>
      <c r="F365" s="110">
        <v>0.9</v>
      </c>
      <c r="G365" s="251"/>
      <c r="H365" s="106"/>
      <c r="I365" s="106"/>
      <c r="J365" s="252"/>
      <c r="K365" s="179"/>
      <c r="L365" s="179"/>
      <c r="M365" s="342">
        <v>0.9</v>
      </c>
      <c r="N365" s="250">
        <v>0.9</v>
      </c>
      <c r="O365" s="363"/>
      <c r="P365" s="110"/>
      <c r="Q365" s="110"/>
      <c r="R365" s="110"/>
      <c r="S365" s="379"/>
      <c r="T365" s="342"/>
      <c r="U365" s="110"/>
      <c r="V365" s="161"/>
      <c r="W365" s="379"/>
    </row>
    <row r="366" spans="1:23" ht="12.75">
      <c r="A366" s="411" t="s">
        <v>441</v>
      </c>
      <c r="B366" s="253"/>
      <c r="C366" s="121">
        <v>0.3</v>
      </c>
      <c r="D366" s="121">
        <v>0.3</v>
      </c>
      <c r="E366" s="121">
        <v>0.3</v>
      </c>
      <c r="F366" s="121">
        <v>0.3</v>
      </c>
      <c r="G366" s="253"/>
      <c r="H366" s="120"/>
      <c r="I366" s="120"/>
      <c r="J366" s="254"/>
      <c r="K366" s="458"/>
      <c r="L366" s="458"/>
      <c r="M366" s="343">
        <v>0.3</v>
      </c>
      <c r="N366" s="272">
        <v>0.3</v>
      </c>
      <c r="O366" s="387"/>
      <c r="P366" s="121"/>
      <c r="Q366" s="121"/>
      <c r="R366" s="121"/>
      <c r="S366" s="388"/>
      <c r="T366" s="343"/>
      <c r="U366" s="121"/>
      <c r="V366" s="164"/>
      <c r="W366" s="388"/>
    </row>
    <row r="367" spans="1:23" ht="12.75">
      <c r="A367" s="412"/>
      <c r="B367" s="273"/>
      <c r="C367" s="134"/>
      <c r="D367" s="134"/>
      <c r="E367" s="134"/>
      <c r="F367" s="134"/>
      <c r="G367" s="443" t="s">
        <v>177</v>
      </c>
      <c r="H367" s="42"/>
      <c r="I367" s="42"/>
      <c r="J367" s="314"/>
      <c r="K367" s="42"/>
      <c r="L367" s="42"/>
      <c r="M367" s="286"/>
      <c r="N367" s="279"/>
      <c r="O367" s="286"/>
      <c r="P367" s="134"/>
      <c r="Q367" s="134"/>
      <c r="R367" s="134"/>
      <c r="S367" s="279"/>
      <c r="T367" s="286"/>
      <c r="U367" s="134"/>
      <c r="V367" s="134"/>
      <c r="W367" s="268"/>
    </row>
    <row r="368" spans="1:23" ht="12.75">
      <c r="A368" s="419" t="s">
        <v>449</v>
      </c>
      <c r="B368" s="271"/>
      <c r="C368" s="116"/>
      <c r="D368" s="116"/>
      <c r="E368" s="116"/>
      <c r="F368" s="116"/>
      <c r="G368" s="271"/>
      <c r="H368" s="2"/>
      <c r="I368" s="2"/>
      <c r="J368" s="313"/>
      <c r="K368" s="457"/>
      <c r="L368" s="457"/>
      <c r="M368" s="360"/>
      <c r="N368" s="268"/>
      <c r="O368" s="360"/>
      <c r="P368" s="116"/>
      <c r="Q368" s="116"/>
      <c r="R368" s="116"/>
      <c r="S368" s="389"/>
      <c r="T368" s="360"/>
      <c r="U368" s="116"/>
      <c r="V368" s="115"/>
      <c r="W368" s="389"/>
    </row>
    <row r="369" spans="1:23" ht="12.75">
      <c r="A369" s="419" t="s">
        <v>450</v>
      </c>
      <c r="B369" s="271"/>
      <c r="C369" s="116"/>
      <c r="D369" s="116"/>
      <c r="E369" s="116"/>
      <c r="F369" s="116"/>
      <c r="G369" s="271"/>
      <c r="H369" s="2"/>
      <c r="I369" s="2"/>
      <c r="J369" s="313"/>
      <c r="K369" s="457"/>
      <c r="L369" s="457"/>
      <c r="M369" s="360"/>
      <c r="N369" s="268"/>
      <c r="O369" s="360"/>
      <c r="P369" s="116"/>
      <c r="Q369" s="116"/>
      <c r="R369" s="116"/>
      <c r="S369" s="389"/>
      <c r="T369" s="360"/>
      <c r="U369" s="116"/>
      <c r="V369" s="115"/>
      <c r="W369" s="389"/>
    </row>
    <row r="370" spans="1:23" ht="12.75">
      <c r="A370" s="419" t="s">
        <v>395</v>
      </c>
      <c r="B370" s="271"/>
      <c r="C370" s="116"/>
      <c r="D370" s="116"/>
      <c r="E370" s="116"/>
      <c r="F370" s="116"/>
      <c r="G370" s="271"/>
      <c r="H370" s="2"/>
      <c r="I370" s="2"/>
      <c r="J370" s="313"/>
      <c r="K370" s="457"/>
      <c r="L370" s="457"/>
      <c r="M370" s="360"/>
      <c r="N370" s="268"/>
      <c r="O370" s="360"/>
      <c r="P370" s="116"/>
      <c r="Q370" s="116"/>
      <c r="R370" s="116"/>
      <c r="S370" s="389"/>
      <c r="T370" s="360"/>
      <c r="U370" s="116"/>
      <c r="V370" s="115"/>
      <c r="W370" s="389"/>
    </row>
    <row r="371" spans="1:23" ht="12.75">
      <c r="A371" s="419" t="s">
        <v>451</v>
      </c>
      <c r="B371" s="271"/>
      <c r="C371" s="116"/>
      <c r="D371" s="116"/>
      <c r="E371" s="116"/>
      <c r="F371" s="116"/>
      <c r="G371" s="271"/>
      <c r="H371" s="2"/>
      <c r="I371" s="2"/>
      <c r="J371" s="313"/>
      <c r="K371" s="457"/>
      <c r="L371" s="457"/>
      <c r="M371" s="360"/>
      <c r="N371" s="268"/>
      <c r="O371" s="360"/>
      <c r="P371" s="116"/>
      <c r="Q371" s="116"/>
      <c r="R371" s="116"/>
      <c r="S371" s="389"/>
      <c r="T371" s="360"/>
      <c r="U371" s="116"/>
      <c r="V371" s="115"/>
      <c r="W371" s="389"/>
    </row>
    <row r="372" spans="1:23" ht="12.75">
      <c r="A372" s="419" t="s">
        <v>396</v>
      </c>
      <c r="B372" s="271"/>
      <c r="C372" s="116"/>
      <c r="D372" s="116"/>
      <c r="E372" s="116"/>
      <c r="F372" s="116"/>
      <c r="G372" s="271"/>
      <c r="H372" s="2"/>
      <c r="I372" s="2"/>
      <c r="J372" s="313"/>
      <c r="K372" s="457"/>
      <c r="L372" s="457"/>
      <c r="M372" s="360"/>
      <c r="N372" s="268"/>
      <c r="O372" s="360"/>
      <c r="P372" s="116"/>
      <c r="Q372" s="116"/>
      <c r="R372" s="116"/>
      <c r="S372" s="389"/>
      <c r="T372" s="360"/>
      <c r="U372" s="116"/>
      <c r="V372" s="115"/>
      <c r="W372" s="389"/>
    </row>
    <row r="373" spans="1:23" ht="12.75">
      <c r="A373" s="419" t="s">
        <v>397</v>
      </c>
      <c r="B373" s="251"/>
      <c r="C373" s="110">
        <v>1.1</v>
      </c>
      <c r="D373" s="110">
        <v>1.1</v>
      </c>
      <c r="E373" s="110">
        <v>1.1</v>
      </c>
      <c r="F373" s="110">
        <v>1.1</v>
      </c>
      <c r="G373" s="251"/>
      <c r="H373" s="106"/>
      <c r="I373" s="106"/>
      <c r="J373" s="252"/>
      <c r="K373" s="179"/>
      <c r="L373" s="179"/>
      <c r="M373" s="342">
        <v>1.1</v>
      </c>
      <c r="N373" s="250">
        <v>1.1</v>
      </c>
      <c r="O373" s="363"/>
      <c r="P373" s="110"/>
      <c r="Q373" s="110"/>
      <c r="R373" s="110"/>
      <c r="S373" s="379"/>
      <c r="T373" s="342"/>
      <c r="U373" s="110"/>
      <c r="V373" s="161"/>
      <c r="W373" s="379"/>
    </row>
    <row r="374" spans="1:23" ht="12.75">
      <c r="A374" s="419" t="s">
        <v>398</v>
      </c>
      <c r="B374" s="251"/>
      <c r="C374" s="110">
        <v>1</v>
      </c>
      <c r="D374" s="110">
        <v>1</v>
      </c>
      <c r="E374" s="110">
        <v>1</v>
      </c>
      <c r="F374" s="110">
        <v>1</v>
      </c>
      <c r="G374" s="251"/>
      <c r="H374" s="106"/>
      <c r="I374" s="106"/>
      <c r="J374" s="252"/>
      <c r="K374" s="179"/>
      <c r="L374" s="179"/>
      <c r="M374" s="342">
        <v>1</v>
      </c>
      <c r="N374" s="250">
        <v>1</v>
      </c>
      <c r="O374" s="363"/>
      <c r="P374" s="110"/>
      <c r="Q374" s="110"/>
      <c r="R374" s="110"/>
      <c r="S374" s="379"/>
      <c r="T374" s="342"/>
      <c r="U374" s="110"/>
      <c r="V374" s="161"/>
      <c r="W374" s="379"/>
    </row>
    <row r="375" spans="1:23" ht="18.75">
      <c r="A375" s="435" t="s">
        <v>452</v>
      </c>
      <c r="B375" s="251"/>
      <c r="C375" s="110"/>
      <c r="D375" s="110"/>
      <c r="E375" s="110"/>
      <c r="F375" s="110"/>
      <c r="G375" s="251"/>
      <c r="H375" s="106"/>
      <c r="I375" s="106"/>
      <c r="J375" s="252"/>
      <c r="K375" s="179"/>
      <c r="L375" s="179"/>
      <c r="M375" s="342"/>
      <c r="N375" s="250"/>
      <c r="O375" s="363"/>
      <c r="P375" s="110"/>
      <c r="Q375" s="110"/>
      <c r="R375" s="110"/>
      <c r="S375" s="379"/>
      <c r="T375" s="342"/>
      <c r="U375" s="110"/>
      <c r="V375" s="161"/>
      <c r="W375" s="379"/>
    </row>
    <row r="376" spans="1:23" s="209" customFormat="1" ht="12.75">
      <c r="A376" s="419" t="s">
        <v>484</v>
      </c>
      <c r="B376" s="251"/>
      <c r="C376" s="110"/>
      <c r="D376" s="110"/>
      <c r="E376" s="110"/>
      <c r="F376" s="110"/>
      <c r="G376" s="251">
        <v>1.2</v>
      </c>
      <c r="H376" s="106">
        <v>1.2</v>
      </c>
      <c r="I376" s="106">
        <v>1.2</v>
      </c>
      <c r="J376" s="252">
        <v>1.2</v>
      </c>
      <c r="K376" s="179"/>
      <c r="L376" s="179"/>
      <c r="M376" s="342"/>
      <c r="N376" s="250"/>
      <c r="O376" s="363"/>
      <c r="P376" s="110"/>
      <c r="Q376" s="110"/>
      <c r="R376" s="110"/>
      <c r="S376" s="379"/>
      <c r="T376" s="342"/>
      <c r="U376" s="110"/>
      <c r="V376" s="161"/>
      <c r="W376" s="379"/>
    </row>
    <row r="377" spans="1:23" s="209" customFormat="1" ht="12.75">
      <c r="A377" s="419" t="s">
        <v>485</v>
      </c>
      <c r="B377" s="251"/>
      <c r="C377" s="110"/>
      <c r="D377" s="110"/>
      <c r="E377" s="110"/>
      <c r="F377" s="110"/>
      <c r="G377" s="251"/>
      <c r="H377" s="106"/>
      <c r="I377" s="106"/>
      <c r="J377" s="252"/>
      <c r="K377" s="179"/>
      <c r="L377" s="179"/>
      <c r="M377" s="342"/>
      <c r="N377" s="250"/>
      <c r="O377" s="363"/>
      <c r="P377" s="110"/>
      <c r="Q377" s="110"/>
      <c r="R377" s="110"/>
      <c r="S377" s="379"/>
      <c r="T377" s="342">
        <v>1.72</v>
      </c>
      <c r="U377" s="342">
        <v>1.72</v>
      </c>
      <c r="V377" s="161"/>
      <c r="W377" s="379"/>
    </row>
    <row r="378" spans="1:23" s="209" customFormat="1" ht="12.75">
      <c r="A378" s="419" t="s">
        <v>486</v>
      </c>
      <c r="B378" s="251"/>
      <c r="C378" s="110"/>
      <c r="D378" s="110"/>
      <c r="E378" s="110"/>
      <c r="F378" s="110"/>
      <c r="G378" s="251"/>
      <c r="H378" s="106"/>
      <c r="I378" s="106"/>
      <c r="J378" s="252"/>
      <c r="K378" s="179"/>
      <c r="L378" s="179"/>
      <c r="M378" s="342"/>
      <c r="N378" s="250"/>
      <c r="O378" s="363"/>
      <c r="P378" s="110"/>
      <c r="Q378" s="110"/>
      <c r="R378" s="110"/>
      <c r="S378" s="379"/>
      <c r="T378" s="342"/>
      <c r="U378" s="110"/>
      <c r="V378" s="110"/>
      <c r="W378" s="379"/>
    </row>
    <row r="379" spans="1:23" s="209" customFormat="1" ht="13.5" thickBot="1">
      <c r="A379" s="638" t="s">
        <v>760</v>
      </c>
      <c r="B379" s="307"/>
      <c r="C379" s="308"/>
      <c r="D379" s="308" t="s">
        <v>159</v>
      </c>
      <c r="E379" s="337" t="s">
        <v>159</v>
      </c>
      <c r="F379" s="337" t="s">
        <v>159</v>
      </c>
      <c r="G379" s="307"/>
      <c r="H379" s="308"/>
      <c r="I379" s="308" t="s">
        <v>159</v>
      </c>
      <c r="J379" s="309" t="s">
        <v>159</v>
      </c>
      <c r="K379" s="472"/>
      <c r="L379" s="472">
        <v>5500</v>
      </c>
      <c r="M379" s="307"/>
      <c r="N379" s="309"/>
      <c r="O379" s="307" t="s">
        <v>159</v>
      </c>
      <c r="P379" s="308"/>
      <c r="Q379" s="308"/>
      <c r="R379" s="308"/>
      <c r="S379" s="439"/>
      <c r="T379" s="307"/>
      <c r="U379" s="308"/>
      <c r="V379" s="308"/>
      <c r="W379" s="439"/>
    </row>
    <row r="380" spans="1:23" s="209" customFormat="1" ht="12.75">
      <c r="A380" s="210" t="s">
        <v>759</v>
      </c>
      <c r="B380" s="210"/>
      <c r="C380" s="210"/>
      <c r="D380" s="210"/>
      <c r="E380" s="207"/>
      <c r="F380" s="207"/>
      <c r="G380" s="210"/>
      <c r="H380" s="210"/>
      <c r="I380" s="210"/>
      <c r="J380" s="210"/>
      <c r="K380" s="210"/>
      <c r="L380" s="210"/>
      <c r="M380" s="210"/>
      <c r="N380" s="210"/>
      <c r="O380" s="211"/>
      <c r="P380" s="207"/>
      <c r="Q380" s="207"/>
      <c r="R380" s="207"/>
      <c r="S380" s="211"/>
      <c r="T380" s="211"/>
      <c r="U380" s="211"/>
      <c r="V380" s="211"/>
      <c r="W380" s="211"/>
    </row>
    <row r="381" spans="1:23" ht="12.75">
      <c r="A381" s="210"/>
      <c r="B381" s="210"/>
      <c r="C381" s="210"/>
      <c r="D381" s="210"/>
      <c r="E381" s="207"/>
      <c r="F381" s="207"/>
      <c r="G381" s="210"/>
      <c r="H381" s="210"/>
      <c r="I381" s="210"/>
      <c r="J381" s="210"/>
      <c r="K381" s="210"/>
      <c r="L381" s="210"/>
      <c r="M381" s="210"/>
      <c r="N381" s="210"/>
      <c r="O381" s="211"/>
      <c r="P381" s="207"/>
      <c r="Q381" s="207"/>
      <c r="R381" s="207"/>
      <c r="S381" s="211"/>
      <c r="T381" s="211"/>
      <c r="U381" s="211"/>
      <c r="V381" s="211"/>
      <c r="W381" s="211"/>
    </row>
    <row r="382" spans="1:23" ht="12.75">
      <c r="A382" s="210"/>
      <c r="B382" s="210"/>
      <c r="C382" s="210"/>
      <c r="D382" s="210"/>
      <c r="E382" s="207"/>
      <c r="F382" s="207"/>
      <c r="G382" s="210"/>
      <c r="H382" s="210"/>
      <c r="I382" s="210"/>
      <c r="J382" s="210"/>
      <c r="K382" s="210"/>
      <c r="L382" s="210"/>
      <c r="M382" s="210"/>
      <c r="N382" s="210"/>
      <c r="O382" s="211"/>
      <c r="P382" s="207"/>
      <c r="Q382" s="207"/>
      <c r="R382" s="207"/>
      <c r="S382" s="211"/>
      <c r="T382" s="211"/>
      <c r="U382" s="211"/>
      <c r="V382" s="211"/>
      <c r="W382" s="211"/>
    </row>
    <row r="383" spans="1:23" ht="12.75">
      <c r="A383" s="210"/>
      <c r="B383" s="210"/>
      <c r="C383" s="210"/>
      <c r="D383" s="210"/>
      <c r="E383" s="207"/>
      <c r="F383" s="207"/>
      <c r="G383" s="210"/>
      <c r="H383" s="210"/>
      <c r="I383" s="210"/>
      <c r="J383" s="210"/>
      <c r="K383" s="210"/>
      <c r="L383" s="210"/>
      <c r="M383" s="210"/>
      <c r="N383" s="210"/>
      <c r="O383" s="211"/>
      <c r="P383" s="207"/>
      <c r="Q383" s="207"/>
      <c r="R383" s="207"/>
      <c r="S383" s="211"/>
      <c r="T383" s="211"/>
      <c r="U383" s="211"/>
      <c r="V383" s="211"/>
      <c r="W383" s="211"/>
    </row>
    <row r="384" spans="5:23" ht="12.75">
      <c r="E384" s="207"/>
      <c r="F384" s="207"/>
      <c r="W384" s="208"/>
    </row>
    <row r="385" ht="12.75">
      <c r="W385" s="208"/>
    </row>
    <row r="386" ht="12.75">
      <c r="W386" s="208"/>
    </row>
    <row r="387" ht="12.75">
      <c r="W387" s="208"/>
    </row>
    <row r="388" ht="12.75">
      <c r="W388" s="208"/>
    </row>
    <row r="389" ht="12.75">
      <c r="W389" s="208"/>
    </row>
    <row r="390" ht="12.75">
      <c r="W390" s="208"/>
    </row>
    <row r="391" ht="12.75">
      <c r="W391" s="208"/>
    </row>
    <row r="392" ht="12.75">
      <c r="W392" s="208"/>
    </row>
    <row r="393" ht="12.75">
      <c r="W393" s="208"/>
    </row>
    <row r="394" ht="12.75">
      <c r="W394" s="208"/>
    </row>
    <row r="395" ht="12.75">
      <c r="W395" s="208"/>
    </row>
    <row r="396" ht="12.75">
      <c r="W396" s="208"/>
    </row>
    <row r="397" ht="12.75">
      <c r="W397" s="208"/>
    </row>
    <row r="398" ht="12.75">
      <c r="W398" s="208"/>
    </row>
    <row r="399" ht="12.75">
      <c r="W399" s="208"/>
    </row>
    <row r="400" ht="12.75">
      <c r="W400" s="208"/>
    </row>
    <row r="401" ht="12.75">
      <c r="W401" s="208"/>
    </row>
    <row r="402" ht="12.75">
      <c r="W402" s="208"/>
    </row>
    <row r="403" ht="12.75">
      <c r="W403" s="208"/>
    </row>
    <row r="404" ht="12.75">
      <c r="W404" s="208"/>
    </row>
    <row r="405" ht="12.75">
      <c r="W405" s="208"/>
    </row>
    <row r="406" ht="12.75">
      <c r="W406" s="208"/>
    </row>
    <row r="407" ht="12.75">
      <c r="W407" s="208"/>
    </row>
    <row r="408" ht="12.75">
      <c r="W408" s="208"/>
    </row>
    <row r="409" ht="12.75">
      <c r="W409" s="208"/>
    </row>
    <row r="410" ht="12.75">
      <c r="W410" s="208"/>
    </row>
    <row r="411" ht="12.75">
      <c r="W411" s="208"/>
    </row>
    <row r="412" ht="12.75">
      <c r="W412" s="208"/>
    </row>
    <row r="413" ht="12.75">
      <c r="W413" s="208"/>
    </row>
    <row r="414" ht="12.75">
      <c r="W414" s="208"/>
    </row>
    <row r="415" ht="12.75">
      <c r="W415" s="208"/>
    </row>
    <row r="416" ht="12.75">
      <c r="W416" s="208"/>
    </row>
    <row r="417" ht="12.75">
      <c r="W417" s="208"/>
    </row>
    <row r="418" ht="12.75">
      <c r="W418" s="208"/>
    </row>
    <row r="419" ht="12.75">
      <c r="W419" s="208"/>
    </row>
    <row r="420" ht="12.75">
      <c r="W420" s="208"/>
    </row>
    <row r="421" ht="12.75">
      <c r="W421" s="208"/>
    </row>
    <row r="422" ht="12.75">
      <c r="W422" s="208"/>
    </row>
    <row r="423" ht="12.75">
      <c r="W423" s="208"/>
    </row>
    <row r="424" ht="12.75">
      <c r="W424" s="208"/>
    </row>
    <row r="425" ht="12.75">
      <c r="W425" s="208"/>
    </row>
    <row r="426" ht="12.75">
      <c r="W426" s="208"/>
    </row>
    <row r="427" ht="12.75">
      <c r="W427" s="208"/>
    </row>
    <row r="428" ht="12.75">
      <c r="W428" s="208"/>
    </row>
    <row r="429" ht="12.75">
      <c r="W429" s="208"/>
    </row>
    <row r="430" ht="12.75">
      <c r="W430" s="208"/>
    </row>
    <row r="431" ht="12.75">
      <c r="W431" s="208"/>
    </row>
    <row r="432" ht="12.75">
      <c r="W432" s="208"/>
    </row>
    <row r="433" ht="12.75">
      <c r="W433" s="208"/>
    </row>
    <row r="434" ht="12.75">
      <c r="W434" s="208"/>
    </row>
    <row r="435" ht="12.75">
      <c r="W435" s="208"/>
    </row>
    <row r="436" ht="12.75">
      <c r="W436" s="208"/>
    </row>
    <row r="437" ht="12.75">
      <c r="W437" s="208"/>
    </row>
    <row r="438" ht="12.75">
      <c r="W438" s="208"/>
    </row>
    <row r="439" ht="12.75">
      <c r="W439" s="208"/>
    </row>
    <row r="440" ht="12.75">
      <c r="W440" s="208"/>
    </row>
    <row r="441" ht="12.75">
      <c r="W441" s="208"/>
    </row>
    <row r="442" ht="12.75">
      <c r="W442" s="208"/>
    </row>
    <row r="443" ht="12.75">
      <c r="W443" s="208"/>
    </row>
    <row r="444" ht="12.75">
      <c r="W444" s="208"/>
    </row>
    <row r="445" ht="12.75">
      <c r="W445" s="208"/>
    </row>
    <row r="446" ht="12.75">
      <c r="W446" s="208"/>
    </row>
    <row r="447" ht="12.75">
      <c r="W447" s="208"/>
    </row>
    <row r="448" ht="12.75">
      <c r="W448" s="208"/>
    </row>
    <row r="449" ht="12.75">
      <c r="W449" s="208"/>
    </row>
    <row r="450" ht="12.75">
      <c r="W450" s="208"/>
    </row>
    <row r="451" ht="12.75">
      <c r="W451" s="208"/>
    </row>
    <row r="452" ht="12.75">
      <c r="W452" s="208"/>
    </row>
    <row r="453" ht="12.75">
      <c r="W453" s="208"/>
    </row>
    <row r="454" ht="12.75">
      <c r="W454" s="208"/>
    </row>
    <row r="455" ht="12.75">
      <c r="W455" s="208"/>
    </row>
    <row r="456" ht="12.75">
      <c r="W456" s="208"/>
    </row>
    <row r="457" ht="12.75">
      <c r="W457" s="208"/>
    </row>
    <row r="458" ht="12.75">
      <c r="W458" s="208"/>
    </row>
    <row r="459" ht="12.75">
      <c r="W459" s="208"/>
    </row>
    <row r="460" ht="12.75">
      <c r="W460" s="208"/>
    </row>
    <row r="461" ht="12.75">
      <c r="W461" s="208"/>
    </row>
    <row r="462" ht="12.75">
      <c r="W462" s="208"/>
    </row>
    <row r="463" ht="12.75">
      <c r="W463" s="208"/>
    </row>
    <row r="464" ht="12.75">
      <c r="W464" s="208"/>
    </row>
    <row r="465" ht="12.75">
      <c r="W465" s="208"/>
    </row>
    <row r="466" ht="12.75">
      <c r="W466" s="208"/>
    </row>
    <row r="467" ht="12.75">
      <c r="W467" s="208"/>
    </row>
    <row r="468" ht="12.75">
      <c r="W468" s="208"/>
    </row>
    <row r="469" ht="12.75">
      <c r="W469" s="208"/>
    </row>
    <row r="470" ht="12.75">
      <c r="W470" s="208"/>
    </row>
    <row r="471" ht="12.75">
      <c r="W471" s="208"/>
    </row>
    <row r="472" ht="12.75">
      <c r="W472" s="208"/>
    </row>
    <row r="473" ht="12.75">
      <c r="W473" s="208"/>
    </row>
    <row r="474" ht="12.75">
      <c r="W474" s="208"/>
    </row>
    <row r="475" ht="12.75">
      <c r="W475" s="208"/>
    </row>
    <row r="476" ht="12.75">
      <c r="W476" s="208"/>
    </row>
    <row r="477" ht="12.75">
      <c r="W477" s="208"/>
    </row>
    <row r="478" ht="12.75">
      <c r="W478" s="208"/>
    </row>
    <row r="479" ht="12.75">
      <c r="W479" s="208"/>
    </row>
    <row r="480" ht="12.75">
      <c r="W480" s="208"/>
    </row>
    <row r="481" ht="12.75">
      <c r="W481" s="208"/>
    </row>
    <row r="482" ht="12.75">
      <c r="W482" s="208"/>
    </row>
    <row r="483" ht="12.75">
      <c r="W483" s="208"/>
    </row>
    <row r="484" ht="12.75">
      <c r="W484" s="208"/>
    </row>
    <row r="485" ht="12.75">
      <c r="W485" s="208"/>
    </row>
    <row r="486" ht="12.75">
      <c r="W486" s="208"/>
    </row>
    <row r="487" ht="12.75">
      <c r="W487" s="208"/>
    </row>
    <row r="488" ht="12.75">
      <c r="W488" s="208"/>
    </row>
    <row r="489" ht="12.75">
      <c r="W489" s="208"/>
    </row>
    <row r="490" ht="12.75">
      <c r="W490" s="208"/>
    </row>
    <row r="491" ht="12.75">
      <c r="W491" s="208"/>
    </row>
    <row r="492" ht="12.75">
      <c r="W492" s="208"/>
    </row>
    <row r="493" ht="12.75">
      <c r="W493" s="208"/>
    </row>
    <row r="494" ht="12.75">
      <c r="W494" s="208"/>
    </row>
    <row r="495" ht="12.75">
      <c r="W495" s="208"/>
    </row>
    <row r="496" ht="12.75">
      <c r="W496" s="208"/>
    </row>
    <row r="497" ht="12.75">
      <c r="W497" s="208"/>
    </row>
  </sheetData>
  <printOptions/>
  <pageMargins left="0.1968503937007874" right="0.1968503937007874" top="0.1968503937007874" bottom="0.1968503937007874" header="0" footer="0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20"/>
  <sheetViews>
    <sheetView workbookViewId="0" topLeftCell="A25">
      <selection activeCell="Z6" sqref="Z6"/>
    </sheetView>
  </sheetViews>
  <sheetFormatPr defaultColWidth="9.00390625" defaultRowHeight="12.75"/>
  <cols>
    <col min="1" max="2" width="8.125" style="0" customWidth="1"/>
    <col min="3" max="3" width="3.125" style="0" customWidth="1"/>
    <col min="4" max="16384" width="8.125" style="0" customWidth="1"/>
  </cols>
  <sheetData>
    <row r="1" ht="85.5">
      <c r="D1" s="220" t="s">
        <v>535</v>
      </c>
    </row>
    <row r="9" spans="1:20" ht="12.75">
      <c r="A9" s="440"/>
      <c r="B9" s="440"/>
      <c r="C9" s="440"/>
      <c r="D9" s="440"/>
      <c r="E9" s="440"/>
      <c r="F9" s="440"/>
      <c r="G9" s="440"/>
      <c r="H9" s="440"/>
      <c r="I9" s="440"/>
      <c r="J9" s="440"/>
      <c r="K9" s="440"/>
      <c r="L9" s="440"/>
      <c r="M9" s="440"/>
      <c r="N9" s="440"/>
      <c r="O9" s="440"/>
      <c r="P9" s="440"/>
      <c r="Q9" s="440"/>
      <c r="R9" s="440"/>
      <c r="S9" s="440"/>
      <c r="T9" s="440"/>
    </row>
    <row r="10" ht="85.5">
      <c r="D10" s="220" t="s">
        <v>535</v>
      </c>
    </row>
    <row r="18" spans="1:20" ht="12.75">
      <c r="A18" s="209"/>
      <c r="B18" s="209"/>
      <c r="C18" s="209"/>
      <c r="D18" s="209"/>
      <c r="E18" s="209"/>
      <c r="F18" s="209"/>
      <c r="G18" s="209"/>
      <c r="H18" s="209"/>
      <c r="I18" s="209"/>
      <c r="J18" s="209"/>
      <c r="K18" s="209"/>
      <c r="L18" s="209"/>
      <c r="M18" s="209"/>
      <c r="N18" s="209"/>
      <c r="O18" s="209"/>
      <c r="P18" s="209"/>
      <c r="Q18" s="209"/>
      <c r="R18" s="209"/>
      <c r="S18" s="209"/>
      <c r="T18" s="209"/>
    </row>
    <row r="19" spans="1:20" ht="12.75">
      <c r="A19" s="440"/>
      <c r="B19" s="440"/>
      <c r="C19" s="440"/>
      <c r="D19" s="440"/>
      <c r="E19" s="440"/>
      <c r="F19" s="440"/>
      <c r="G19" s="440"/>
      <c r="H19" s="440"/>
      <c r="I19" s="440"/>
      <c r="J19" s="440"/>
      <c r="K19" s="440"/>
      <c r="L19" s="440"/>
      <c r="M19" s="440"/>
      <c r="N19" s="440"/>
      <c r="O19" s="440"/>
      <c r="P19" s="440"/>
      <c r="Q19" s="440"/>
      <c r="R19" s="440"/>
      <c r="S19" s="440"/>
      <c r="T19" s="440"/>
    </row>
    <row r="20" spans="4:18" ht="85.5">
      <c r="D20" s="220" t="s">
        <v>535</v>
      </c>
      <c r="R20">
        <v>9</v>
      </c>
    </row>
  </sheetData>
  <printOptions/>
  <pageMargins left="0" right="0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"ВДВ-Сервис"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Селезнев Дмитрий</dc:creator>
  <cp:keywords/>
  <dc:description/>
  <cp:lastModifiedBy>Customer</cp:lastModifiedBy>
  <cp:lastPrinted>2007-03-03T10:58:17Z</cp:lastPrinted>
  <dcterms:created xsi:type="dcterms:W3CDTF">1996-10-08T23:32:33Z</dcterms:created>
  <dcterms:modified xsi:type="dcterms:W3CDTF">2009-03-30T13:43:27Z</dcterms:modified>
  <cp:category/>
  <cp:version/>
  <cp:contentType/>
  <cp:contentStatus/>
</cp:coreProperties>
</file>